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-40\Desktop\19 - dostawy produktów leczniczych\"/>
    </mc:Choice>
  </mc:AlternateContent>
  <xr:revisionPtr revIDLastSave="0" documentId="8_{E4A17D89-F3E9-426E-AC88-3A8F47E2B478}" xr6:coauthVersionLast="36" xr6:coauthVersionMax="36" xr10:uidLastSave="{00000000-0000-0000-0000-000000000000}"/>
  <bookViews>
    <workbookView xWindow="0" yWindow="0" windowWidth="28800" windowHeight="12105" firstSheet="2" activeTab="14" xr2:uid="{DC3B6140-0D80-4531-B3F5-F8359B6D6861}"/>
  </bookViews>
  <sheets>
    <sheet name="Z1" sheetId="1" r:id="rId1"/>
    <sheet name="Z2" sheetId="17" r:id="rId2"/>
    <sheet name="Z3" sheetId="9" r:id="rId3"/>
    <sheet name="Z4" sheetId="8" r:id="rId4"/>
    <sheet name="Z5" sheetId="6" r:id="rId5"/>
    <sheet name="Z6" sheetId="18" r:id="rId6"/>
    <sheet name="Z7" sheetId="19" r:id="rId7"/>
    <sheet name="Z8" sheetId="22" r:id="rId8"/>
    <sheet name="Z9" sheetId="35" r:id="rId9"/>
    <sheet name="Z10" sheetId="36" r:id="rId10"/>
    <sheet name="Z11" sheetId="31" r:id="rId11"/>
    <sheet name="Z12" sheetId="32" r:id="rId12"/>
    <sheet name="Z13" sheetId="33" r:id="rId13"/>
    <sheet name="Z14" sheetId="20" r:id="rId14"/>
    <sheet name="Z15" sheetId="14" r:id="rId15"/>
    <sheet name="Z16" sheetId="15" r:id="rId16"/>
    <sheet name="Z17" sheetId="16" r:id="rId17"/>
    <sheet name="Z18" sheetId="23" r:id="rId18"/>
    <sheet name="Z19" sheetId="34" r:id="rId19"/>
    <sheet name="Z20" sheetId="37" r:id="rId20"/>
    <sheet name="Z21" sheetId="38" r:id="rId21"/>
    <sheet name="Z22" sheetId="39" r:id="rId22"/>
    <sheet name="Z23" sheetId="40" r:id="rId23"/>
    <sheet name="Z24" sheetId="41" r:id="rId24"/>
  </sheets>
  <definedNames>
    <definedName name="_xlnm.Print_Area" localSheetId="0">'Z1'!$A$1:$L$36</definedName>
    <definedName name="_xlnm.Print_Area" localSheetId="10">'Z11'!$A:$L</definedName>
    <definedName name="_xlnm.Print_Area" localSheetId="11">'Z12'!$A:$L</definedName>
    <definedName name="_xlnm.Print_Area" localSheetId="12">'Z13'!$A:$L</definedName>
    <definedName name="_xlnm.Print_Area" localSheetId="14">'Z15'!$A:$L</definedName>
    <definedName name="_xlnm.Print_Area" localSheetId="15">'Z16'!$A:$L</definedName>
    <definedName name="_xlnm.Print_Area" localSheetId="16">'Z17'!$A:$L</definedName>
    <definedName name="_xlnm.Print_Area" localSheetId="18">'Z19'!$A:$L</definedName>
    <definedName name="_xlnm.Print_Area" localSheetId="1">'Z2'!$A:$L</definedName>
    <definedName name="_xlnm.Print_Area" localSheetId="19">'Z20'!$A:$L</definedName>
    <definedName name="_xlnm.Print_Area" localSheetId="20">'Z21'!$A:$L</definedName>
    <definedName name="_xlnm.Print_Area" localSheetId="21">'Z22'!$A:$L</definedName>
    <definedName name="_xlnm.Print_Area" localSheetId="22">'Z23'!$A:$L</definedName>
    <definedName name="_xlnm.Print_Area" localSheetId="23">'Z24'!$A:$L</definedName>
    <definedName name="_xlnm.Print_Area" localSheetId="2">'Z3'!$A:$L</definedName>
    <definedName name="_xlnm.Print_Area" localSheetId="3">'Z4'!$A:$L</definedName>
    <definedName name="_xlnm.Print_Area" localSheetId="5">'Z6'!$A:$L</definedName>
    <definedName name="_xlnm.Print_Area" localSheetId="6">'Z7'!$A:$L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8" l="1"/>
  <c r="F9" i="38"/>
  <c r="F10" i="41"/>
  <c r="F9" i="41"/>
  <c r="F11" i="41"/>
  <c r="F10" i="40"/>
  <c r="F9" i="40"/>
  <c r="F11" i="40"/>
  <c r="F9" i="39"/>
  <c r="F10" i="39"/>
  <c r="F11" i="38"/>
  <c r="F9" i="37"/>
  <c r="F10" i="37"/>
  <c r="F11" i="37" s="1"/>
  <c r="F26" i="1" l="1"/>
  <c r="F10" i="36"/>
  <c r="F9" i="36"/>
  <c r="F11" i="36" s="1"/>
  <c r="F9" i="35"/>
  <c r="F10" i="35" s="1"/>
  <c r="F9" i="22"/>
  <c r="F9" i="23"/>
  <c r="F10" i="23"/>
  <c r="F9" i="34"/>
  <c r="F10" i="34" s="1"/>
  <c r="F9" i="33"/>
  <c r="F10" i="33" s="1"/>
  <c r="F9" i="32"/>
  <c r="F10" i="32" s="1"/>
  <c r="F9" i="31"/>
  <c r="F10" i="31" s="1"/>
  <c r="F24" i="1"/>
  <c r="F11" i="23"/>
  <c r="F21" i="14"/>
  <c r="F22" i="14"/>
  <c r="F12" i="9"/>
  <c r="F10" i="6"/>
  <c r="F9" i="6"/>
  <c r="F16" i="1"/>
  <c r="F17" i="1"/>
  <c r="F15" i="1"/>
  <c r="F18" i="1"/>
  <c r="F22" i="1"/>
  <c r="F23" i="1"/>
  <c r="F20" i="1"/>
  <c r="F19" i="1"/>
  <c r="F11" i="1"/>
  <c r="F10" i="1"/>
  <c r="F9" i="1"/>
  <c r="F21" i="1"/>
  <c r="F25" i="1"/>
  <c r="F13" i="1"/>
  <c r="F12" i="1"/>
  <c r="F10" i="22" l="1"/>
  <c r="F9" i="20" l="1"/>
  <c r="F10" i="20" s="1"/>
  <c r="F9" i="19" l="1"/>
  <c r="F10" i="19" s="1"/>
  <c r="F9" i="18" l="1"/>
  <c r="F10" i="18" s="1"/>
  <c r="F34" i="17" l="1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35" i="17" l="1"/>
  <c r="F20" i="16" l="1"/>
  <c r="F19" i="16"/>
  <c r="F18" i="16"/>
  <c r="F17" i="16"/>
  <c r="F16" i="16"/>
  <c r="F15" i="16"/>
  <c r="F14" i="16"/>
  <c r="F13" i="16"/>
  <c r="F12" i="16"/>
  <c r="F11" i="16"/>
  <c r="F10" i="16"/>
  <c r="F9" i="16"/>
  <c r="F13" i="15"/>
  <c r="F12" i="15"/>
  <c r="F11" i="15"/>
  <c r="F10" i="15"/>
  <c r="F9" i="15"/>
  <c r="F14" i="15" s="1"/>
  <c r="F18" i="14"/>
  <c r="F20" i="14"/>
  <c r="F19" i="14"/>
  <c r="F12" i="14"/>
  <c r="F17" i="14"/>
  <c r="F16" i="14"/>
  <c r="F14" i="14"/>
  <c r="F15" i="14"/>
  <c r="F10" i="14"/>
  <c r="F13" i="14"/>
  <c r="F11" i="14"/>
  <c r="F9" i="14"/>
  <c r="F21" i="16" l="1"/>
  <c r="F23" i="14"/>
  <c r="F9" i="9"/>
  <c r="F10" i="9"/>
  <c r="F11" i="9"/>
  <c r="F13" i="9" l="1"/>
  <c r="F9" i="8" l="1"/>
  <c r="F10" i="8"/>
  <c r="F11" i="8"/>
  <c r="F14" i="1" l="1"/>
  <c r="F27" i="1" s="1"/>
</calcChain>
</file>

<file path=xl/sharedStrings.xml><?xml version="1.0" encoding="utf-8"?>
<sst xmlns="http://schemas.openxmlformats.org/spreadsheetml/2006/main" count="832" uniqueCount="184">
  <si>
    <t>Wykonawca:</t>
  </si>
  <si>
    <t>NIP:</t>
  </si>
  <si>
    <t>KRS:</t>
  </si>
  <si>
    <t>L.p.</t>
  </si>
  <si>
    <t>Nazwa, postać, dawka</t>
  </si>
  <si>
    <t>j.m.</t>
  </si>
  <si>
    <t>Ilość</t>
  </si>
  <si>
    <t>C.j. netto</t>
  </si>
  <si>
    <t>Wartość netto</t>
  </si>
  <si>
    <t>Stawka podatku VAT</t>
  </si>
  <si>
    <t>C.j. brutto</t>
  </si>
  <si>
    <t>Wartość brutto</t>
  </si>
  <si>
    <t xml:space="preserve">Producent </t>
  </si>
  <si>
    <t>Kod EAN</t>
  </si>
  <si>
    <t>Nazwa handlowa, dawka, postać , ilość w opakowaniu</t>
  </si>
  <si>
    <t>Suma</t>
  </si>
  <si>
    <t>Osoba do kontaktu:</t>
  </si>
  <si>
    <t>Tel.:</t>
  </si>
  <si>
    <t>email:</t>
  </si>
  <si>
    <t>Podpis</t>
  </si>
  <si>
    <t>op</t>
  </si>
  <si>
    <t>2.</t>
  </si>
  <si>
    <t>3.</t>
  </si>
  <si>
    <t>5.</t>
  </si>
  <si>
    <t>Mentholum, Menthyli valeras tabl.do ssania 60mg x 10 szt.</t>
  </si>
  <si>
    <t>7.</t>
  </si>
  <si>
    <t>Melatoninum tabl. o przedł. uw. 2mg x 30 szt.</t>
  </si>
  <si>
    <t>Octenidini dihydrochloridum pastylka tw. 2,6 mg x24 szt.</t>
  </si>
  <si>
    <t>8.</t>
  </si>
  <si>
    <t>1.</t>
  </si>
  <si>
    <t>Arsenii trioxidum koncentrat do sporządzania roztworu do infuzji, 2 mg/ml ,10 fiolek po 6 ml</t>
  </si>
  <si>
    <t>4.</t>
  </si>
  <si>
    <t>fiol.</t>
  </si>
  <si>
    <t>Idarubicin hydrochloride - roztw do wstrzykiwań 10 mg 1 fiol. 10 ml</t>
  </si>
  <si>
    <t>Idarubicin hydrochloride -roztw do wstrzykiwań 5 mg 1 fiol. 5 ml</t>
  </si>
  <si>
    <t>Wymóg:</t>
  </si>
  <si>
    <t xml:space="preserve">Flutamide   tabl. (250 mg) x 100 szt. </t>
  </si>
  <si>
    <t>op.</t>
  </si>
  <si>
    <t>Anastrozole- tabl. powl. (1 mg) 28 szt.</t>
  </si>
  <si>
    <t xml:space="preserve">Tamoxifen  tabl. (20 mg) x 30 szt. </t>
  </si>
  <si>
    <t>szt</t>
  </si>
  <si>
    <t>Dieta kompletna pod względem odżywczym, wysokobiałkowa, zawartość białka 10g/100ml (serwatka, kazeina, groch, soja), węglowodany 10,4g/100ml, tłuszcze 4,9g/100ml, hiperkaloryczna (1,26 kcal/ml), bezresztkowa, wolna od laktozy (&lt;0,025g/100ml), % energii z białka 32%, węglowodanów 33%, tłuszczu 35%, o osmolarności 275 mOsmol/l, w opakowaniu 500ml</t>
  </si>
  <si>
    <t>Dieta kompletna pod względem odżywczym 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ml- 2% en, węglowodany 11,7g/ 100ml (ponad 58% węglowodany złożone), tłuszcze 7,7g/ 100ml, obniżony współczynnik oddechowy (powyżej 46% energii z tłuszczu), dieta z zawartością oleju rybiego,  6 naturalnych karotenoidów (0,30 mg/100ml), klinicznie wolna od laktozy (&lt;0,025), bez zawartości fruktozy, o osmolarności 395 mOsmol/l,  1000 ml, dieta do podaży przez zgłębnik.</t>
  </si>
  <si>
    <t>Dieta kompletna pod względem odżywczym, normokaloryczna (1,04 kcal/ml) ,wspomagająca leczenie ran i odleżyn , bogatoresztkowa 1,5g/100ml, oparta na białku kazeinowym i sojowym, klinicznie wolna do laktozy, z zawartością argininy 0,85 g/ 100 ml , glutaminy 1,1g/ 100 ml , % energii z: białka-22 %, węglowodanów- 47 %, tłuszczów-28 %, błonnika- 3%,  o osmolarności 315 mosmol/l, w opakowaniu  1000 ml.</t>
  </si>
  <si>
    <t>Dieta bogatoresztkowa z zawartością 6 rodzajów błonnika min 1,5 g/100ml, normokaloryczna (1-1,1 kcal/ml) , zawartość :białka 4-4,5g/100 ml(min.15,5% En;źródło białka serwatkowe,kazeiny,białka soi i grochu) węglowodanów 12-13g/ 100ml (max 50% En,minimum 90% to węglowodany złożone), tłuszczów  3,5-4g/ 100ml(min. 34%En),  zawartość wielonienasyconych tłuszczów omega-6/omega-3 , DHA+EPA nie mniej niż 30mg/100 ml, dieta zawierająca 6 naturalnych karotenoidów (0,20 mg/100ml), klinicznie wolna od laktozy (0,025 g/100lm), o osmolarności do 280 mOsmol/l , opakowanie  500ml</t>
  </si>
  <si>
    <t>Dieta kompletna pod względem odżywczym, dedykowana pacjentom w ciężkim stanie, w stresie metabolicznym , wysokobiałkowa, zawartość białka 7,5g/100ml (kazeina, białko serwatkowe,białko grochu, białko sojowe) węglowodany 15,4g/ 100ml, tłuszcze 3,7g/ 100ml (w tym omega 3 z oleju rybiego), dieta zawierająca 6 naturalnych karotenoidów (0,25 mg/100ml),  hiperkaloryczna (1,28 kcal/ml), bogatoresztkowa 1,5g/ 100m ( formuła MF6 80% błonnik rozpuszcalny i 20% nierozpusczalny), klinicznie wolna od laktozy (&lt;0,025g/ 100ml), % energii z: białka - 24%, węglowodanów- 48%, tłuszczu- 26 %, błonnika - 2%, o osmolarności 270 mOsmol/l, w opakowaniu  500 ml</t>
  </si>
  <si>
    <t>Dieta kompletna pod względem odżywczym normalizująca glikemię, normokaloryczna (1-1,1 kcal/ml), zawierająca 6 rodzajów błonnika 1,5 g/ 100ml, klinicznie wolna od laktozy 0,006g/ 100ml, , zawiertość: białka 4-4,5g /100m (16-18% En;źródło:białko sojowe), węglowodanów 9,5-10g/ 100ml (max 41%),tłuszczy  4-4,5g / 100ml,max 38%,  o osmolarności 300 mOsm/l,  zawierająca 6 naturalnych karotenoidów (0,20 mg/100ml) w opakowaniu o pojemności 1000 ml.</t>
  </si>
  <si>
    <t>Dieta bezresztkowa hiperkaloryczna (1,5 kcal/ml),  zawartość: białka 6-7g/100 ml(min.16% En;źródło:białko serwatkowe,kazeiny,białka soi i grochu), węglowodanów 18,5-19g/ 100ml (w tym ponad 90% węglowodanów złożonych,max 50% En), tłuszczów 5.5-6g/ 100ml,(min 35% En) , zawartość DHA+EPA nie mniej niż 30mg/100 ml, dieta zawierająca 6 naturalnych karotenoidów (0,30mg/ 100ml), klinicznie wolna od laktozy, o osmolarności do 400 mOsmol/l , opakowanie  500ml</t>
  </si>
  <si>
    <t>Dieta bezresztkowa hiperkaloryczna (1,5 kcal/ml),  zawartość: białka 6-7g/100 ml(min.16% En;źródło:białko serwatkowe,kazeiny,białka soi i grochu), węglowodanów 18,5-19g/ 100ml (w tym ponad 90% węglowodanów złożonych,max 50% En), tłuszczów 5.5-6g/ 100ml,(min 35% En) , zawartość DHA+EPA nie mniej niż 30mg/100 ml, dieta zawierająca 6 naturalnych karotenoidów (0,30mg/ 100ml), klinicznie wolna od laktozy, o osmolarności do 400 mOsmol/l , opakowanie  1000ml</t>
  </si>
  <si>
    <t>Dieta bezresztkowa, normokaloryczna (1-1,1 kcal/ml), zawartość: białka 4-4,5g/100ml( min. 16% En, źródło: białka serwatkowe, kazeiny, białka soi i grochu); węglowodanów 12-13g/ 100ml (maksymalnie 50% En; w tym minimum 90% węglowodany złożone), tłuszczów 3,5g-4g/ 100ml (min. 34% En); zawartość DHA+EPA nie mniej niż 30 mg/100 ml, dieta zawierająca 6 naturalnych karotenoidów (min. 0,20 mg/100ml), klinicznie wolna od laktozy (&lt;0,025g/100ml), o osmolarności do 280 mOsmol/l; opakowanie 1000ml</t>
  </si>
  <si>
    <t>Dieta peptydowa, kompletna pod względem odżywczym , normokaloryczna, bezresztkowa, klinicznie wolna od laktozy (0,1 g/ 100ml),peptydowa 4g białka/100 ml z serwatki (mieszanina wolnych aminokwasów i krótkołańcuchowych peptydów), niskotłuszczowa - 1,7 g/100ml (tłuszcz obecny w postaci oleju roślinnego i średniołańcuchowych trójglicerydów - MCT), węglowodany 17,6g/100ml (ponad 82% węglowodanów złożonych) % energii z: białka-16 %, węglowodanów- 69 %, tłuszczów-15 %, o osmolarności 455 mosmol/l, zawierająca 6 naturalnych karotenoidów (0,20mg/100ml), w opakowaniu 500 ml.</t>
  </si>
  <si>
    <t>Dieta bezresztkowa, normokaloryczna (1-1,1 kcal/ml), zawartość: białka 4-4,5g/100ml( min. 16% En, źródło: białka serwatkowe, kazeiny, białka soi i grochu); węglowodanów 12-13g/ 100ml (maksymalnie 50% En; w tym minimum 90% węglowodany złożone), tłuszczów 3,5g-4g/ 100ml (min. 34% En); zawartość DHA+EPA nie mniej niż 30 mg/100 ml, dieta zawierająca 6 naturalnych karotenoidów (min. 0,20 mg/100ml), klinicznie wolna od laktozy (&lt;0,025g/100ml), o osmolarności do 280 mOsmol/l; opakowanie 500ml</t>
  </si>
  <si>
    <t>Dieta normokaloryczna, normobiałkowa 4,9g/100ml, normalizująca glikemię, pozbawiona sacharozy, o wysokiej zawartości przeciwutleniaczy (witaminy C i E, karotenoidów, selenu), bogatoresztkowa ( 6 rodzajów błonnika), osmolarności 365 mOsmol/l. Różne smaki. Opakowanie butelka plastikowa 4x200ml</t>
  </si>
  <si>
    <t>Klarowny preparat płynny na bazie maltodekstryn, (0,5 kcal/ ml) do stosowania u pacjentów chirurgicznych do przedoperacyjnego nawadniania zmnijeszającego stres przedoperacyjny oraz zapobigający pooperacyjnej insulinooporności, zawiera węglowodany (12,6 g/ 100 ml)  i elektrolity, bezresztkowy, bezglutenowy, 100% energii z węglowodanów, o osmolarności 240 mOsmol/l ,różne smaki, opakowanie   4 x 200 ml.</t>
  </si>
  <si>
    <t>Dieta wspierająca gojenie ran i odleżyn, wysokoenergetyczna 1,24kcal/ml, bogatobiałkowa 8,8 g/100ml, zawierająca: argininę1,5g/100ml, cynk 4,5 mg/100 ml oraz antyoksydanty, osmolarności 500 mOsmol/l. Różne smaki do wyboru. Opakowanie butelka plastikowa 4x200 ml</t>
  </si>
  <si>
    <t>Dieta hiperkaloryczna (2,45 kcal/ml), wysokobiałkowa 14,6 g/100ml, źródłem białek są kazeina i serwatka, zawierająca składnik immunomodulujący (kwasy tłuszczowe omega-3: EPA 880 mg/100ml i DHA 585 mg/100ml) oraz witaminę D 7,85 μg/100ml, bezresztkowa, bezglutenowa. Różne smaki. Opakowanie butelka plastikowa 4x125ml</t>
  </si>
  <si>
    <t>Dieta hiperkaloryczna (2,45 kcal/ml), wysokobiałkowa 14,6 g/100ml, źródłem białek są kazeina i serwatka, bezresztkowa, bezglutenowa. Różne smaki. Opakowanie butelka plastikowa 4x125ml</t>
  </si>
  <si>
    <t>BEBILON 1 Pronutra Advance RTF 90ml x 24 szt.</t>
  </si>
  <si>
    <t>12.</t>
  </si>
  <si>
    <t xml:space="preserve">BEBILON Profutura 1 RTF 70ml x 24 szt. </t>
  </si>
  <si>
    <t>11.</t>
  </si>
  <si>
    <t>BEBILON BEZ LAKTOZY   PROSZEK -&gt; PŁYN OD URODZENIA [x400 G]</t>
  </si>
  <si>
    <t>10.</t>
  </si>
  <si>
    <t>BEBILON HMF PRO EXPERT x 50 sasz.</t>
  </si>
  <si>
    <t>9.</t>
  </si>
  <si>
    <t>BEBILON PRO EXPERT COMFORT 1    prosz.   400 g</t>
  </si>
  <si>
    <t xml:space="preserve">BEBILON PEPTI 2  SYNEO   prosz.  400g </t>
  </si>
  <si>
    <t xml:space="preserve">BEBILON PEPTI 1 SYNEO  prosz.  400g </t>
  </si>
  <si>
    <t>6.</t>
  </si>
  <si>
    <t>BEBILON NENATAL PREMIUM  (dla wcześniaków) płyn 70 ml x 24 but.</t>
  </si>
  <si>
    <t>BEBILON NENATAL PREMIUM 400g</t>
  </si>
  <si>
    <t>BEBILON  PROSYNEO HA 1  płyn 90ml x 24 szt.</t>
  </si>
  <si>
    <t xml:space="preserve">BEBILON 2  ADVANCE PRONUTRA /OD 5 MIES./  prosz.  350 g </t>
  </si>
  <si>
    <t xml:space="preserve">BEBILON 1 ADVANCE PRONUTRA/OD 1 MIES./   prosz  350 g </t>
  </si>
  <si>
    <t>Pierwiastki śladowe -koncentrat do sporządzania roztworu do infuzji - 9 pierwiastków w 10 ml  x 10 amp.</t>
  </si>
  <si>
    <t>Aminokwasy do leczenia żywieniowego pozajelitowego noworodków urodzonych przedwcześnie z glukozą, elektrolitami i emulsją tłuszczową w workach RTU trójkomorowych, 300ml. 5,9% roztwór aminokwasów z elektrolitami - 160 ml, 50% roztwór glukozy - 80 ml, 12,5% emulsja tłuszczowa - 60 ml x 10 szt.</t>
  </si>
  <si>
    <t>Koncentrat pierwiastków śladowych (Zn 100 µg/ml,  Cu 20 µg /ml, Mn 0,5 µg/ml, Jod 1 µg/ml, Selen 2 µg/ml) do żywienia pozajelitowego u wcześniaków, noworodków, niemowląt i dzieci x 10 fiol.</t>
  </si>
  <si>
    <t>Witaminy rozpuszczalne w tłuszczach i w wodzie 12 witamin 0,75g  fiol. x 1</t>
  </si>
  <si>
    <t>Worek trzykomorowy do żywienia pozajelitowego  do podawania obwodowo lub centralnie,  zawierający aminokwasy,  glukozę i emulsję tłuszczową (80% oleju z oliwek i 20% oleju sojowego). Zawartości azotu 5,4 g i energia niebiałkowa 780 kcal, objętośc 1500 ml x 4</t>
  </si>
  <si>
    <t>Worek trzykomorowy do żywienia pozajelitowego  do podawania obwodowo lub centralnie,  zawierający aminokwasy,  glukozę i emulsję tłuszczową (80% oleju z oliwek i 20% oleju sojowego). Zawartości azotu 7,3 g i energia niebiałkowa 1040 kcal, objętośc 2000 ml x 4</t>
  </si>
  <si>
    <t>Worek trzykomorowy do żywienia pozajelitowego  do podawania obwodowo lub centralnie , zawierający aminokwasy,  glukozę i emulsję tłuszczową (80% oleju z oliwek i 20% oleju sojowego). Zawartości azotu 3,6 g i energia niebiałkowa 520 kcal, objętośc 1000 ml x 6</t>
  </si>
  <si>
    <t>Worek dwukomorowy do żywienia pozajelitowego do podawania obwodowo lub centralnie, zawierający aminokwasy, glukozę i elektrolity o zawartości azotu 6,8 g i energia niebiałkowej  450 kcal, objętość 1500 ml x 6 szt.</t>
  </si>
  <si>
    <t>Worek trzykomorowy do żywienia pozajelitowego do podawania obwodowo lub centralnie , zawierający aminokwasy, glukozę i emulsję tłuszczową (80% oleju z oliwek i 20% oleju sojowego). Zawartości azotu 4g i energia niebiałkowa 600 kcal, objętośc 1000 ml  x 6 szt.</t>
  </si>
  <si>
    <t>Worek trzykomorowy do żywienia pozajelitowego  do podawania   obwodowo i centralnie , zawierający  elektrolity, aminokwasy,  glukozę i emulsję tłuszczową (20% oleju rybiego, 25%oleju z oliwek i 30% oleju sojowego,25% oleju kokosowego). Zawartości azotu 5,6 g, aminokwasów 34 g i energia całkowita 751 kcal, objętośc 1085 ml x 4 szt.</t>
  </si>
  <si>
    <t>Worek trzykomorowy do żywienia pozajelitowego do podawania obwodowo lub centralnie, zawierający aminokwasy, glukozę i emulsję tłuszczową (80% oleju z oliwek i 20% oleju sojowego). Zawartości azotu  6 g i energia niebiałkowa 900 kcal, objętośc 1500 ml x 4 szt.</t>
  </si>
  <si>
    <t>Worek trzykomorowy do żywienia pozajelitowego do podawania obwodowo lub centralnie, zawierający aminokwasy, glukozę i emulsję tłuszczową (80% oleju z oliwek i 20% oleju sojowego). Zawartości azotu  8 g i energia niebiałkowa 1200 kcal, objętośc 2000 ml x 4 szt.</t>
  </si>
  <si>
    <t>13.</t>
  </si>
  <si>
    <t>Worek trzykomorowy do żywienia pozajelitowego  do podawania  centralnie , zawierający  elektrolity, aminokwasy,  glukozę i emulsję tłuszczową (20% oleju rybiego, 25%oleju z oliwek i 30% oleju sojowego,25% oleju kokosowego). Zawartości azotu 9,1 g, aminokwasów 55 g i energia całkowita 1184 kcal, objętośc 1085 ml x 4 szt.</t>
  </si>
  <si>
    <t>14.</t>
  </si>
  <si>
    <t>Worek trzykomorowy do żywienia pozajelitowego  do podawania  centralnie,  zawierający aminokwasy,  glukozę i emulsję tłuszczową (80% oleju z oliwek i 20% oleju sojowego). Zawartości azotu 9,9 g i energia niebiałkowa 1560 kcal, objętośc 1500 ml x 4</t>
  </si>
  <si>
    <t>15.</t>
  </si>
  <si>
    <t>Worek trzykomorowy do żywienia pozajelitowego  do podawania  centralnie,  zawierający aminokwasy,  glukozę i emulsję tłuszczową (80% oleju z oliwek i 20% oleju sojowego). Zawartości azotu 6,6 g i energia niebiałkowa 1040 kcal, objętośc 1000 ml x 6</t>
  </si>
  <si>
    <t>16.</t>
  </si>
  <si>
    <t>Worek trzykomorowy do żywienia pozajelitowego  do podawania  centralnie,  zawierający aminokwasy,  glukozę i emulsję tłuszczową (80% oleju z oliwek i 20% oleju sojowego). Zawartości azotu 13,2 g i energia niebiałkowa 2080 kcal, objętośc 2000 ml x 4</t>
  </si>
  <si>
    <t>17.</t>
  </si>
  <si>
    <t>Worek trzykomorowy do żywienia pozajelitowego  do podawania  centralnie,  zawierający aminokwasy,  glukozę i emulsję tłuszczową (80% oleju z oliwek i 20% oleju sojowegoo). Zawartości azotu 7 g i energia niebiałkowa 960 kcal, objętośc 1000 ml x 6 szt.</t>
  </si>
  <si>
    <t>18.</t>
  </si>
  <si>
    <t>Worek trzykomorowy do żywienia pozajelitowego  do podawania  centralnie,  zawierający aminokwasy,  glukozę i emulsję tłuszczową (80% oleju z oliwek i 20% oleju sojowegoo). Zawartości azotu 10,5 g i energia niebiałkowa 1440 kcal, objętośc 1500 ml x 4 szt.</t>
  </si>
  <si>
    <t>19.</t>
  </si>
  <si>
    <t>Worek trzykomorowy do żywienia pozajelitowego  do podawania  centralnie,  zawierający aminokwasy,  glukozę i emulsję tłuszczową (80% oleju z oliwek i 20% oleju sojowegoo). Zawartości azotu 14 g i energia niebiałkowa 1920 kcal, objętośc 2000 ml x 4 szt.</t>
  </si>
  <si>
    <t>20.</t>
  </si>
  <si>
    <t>Worek trzykomorowy do żywienia pozajelitowego  do podawania  centralnie,  zawierający aminokwasy,  glukozę i emulsję tłuszczową (80% oleju z oliwek i 20% oleju sojowegoo). Zawartości azotu 9 g i energia niebiałkowa 840 kcal, objętośc 1000 ml x 6 szt.</t>
  </si>
  <si>
    <t>21.</t>
  </si>
  <si>
    <t>Worek trzykomorowy do żywienia pozajelitowego  do podawania  centralnie,  zawierający aminokwasy,  glukozę i emulsję tłuszczową (80% oleju z oliwek i 20% oleju sojowegoo). Zawartości azotu 13,5 g i energia niebiałkowa 1260 kcal, objętośc 1500 ml x 4 szt.</t>
  </si>
  <si>
    <t>22.</t>
  </si>
  <si>
    <t>23.</t>
  </si>
  <si>
    <t>Worek trzykomorowy do żywienia pozajelitowego bez elektrolitów do podawania  centralnie,  zawierający aminokwasy,  glukozę i emulsję tłuszczową (80% oleju z oliwek i 20% oleju sojowegoo). Zawartości azotu 13,5 g i energia niebiałkowa 1260 kcal, objętośc 1500 ml x 4 szt.</t>
  </si>
  <si>
    <t>24.</t>
  </si>
  <si>
    <t>Worek trzykomorowy do żywienia pozajelitowego  do podawania  centralnie,  zawierający aminokwasy,  glukozę i emulsję tłuszczową (80% oleju z oliwek i 20% oleju sojowegoo). Zawartości azotu 7,8 g i energia niebiałkowa 420 kcal, objętośc 650 ml x 10 szt.</t>
  </si>
  <si>
    <t>25.</t>
  </si>
  <si>
    <t>Worek trzykomorowy do żywienia pozajelitowego  do podawania  centralnie,  zawierający aminokwasy,  glukozę i emulsję tłuszczową (80% oleju z oliwek i 20% oleju sojowegoo). Zawartości azotu 12 g i energia niebiałkowa 640 kcal, objętośc 1000 ml x 6 szt.</t>
  </si>
  <si>
    <t>26.</t>
  </si>
  <si>
    <t>Worek trzykomorowy do żywienia pozajelitowego  do podawania  centralnie,  zawierający aminokwasy,  glukozę i emulsję tłuszczową (80% oleju z oliwek i 20% oleju sojowegoo). Zawartości azotu 18 g i energia niebiałkowa 960 kcal, objętośc 1500 ml x 4 szt.</t>
  </si>
  <si>
    <t>Worek trzykomorowy do żywienia pozajelitowego  do podawania  i centralnie , zawierający  elektrolity, aminokwasy,  glukozę i emulsję tłuszczową (20% oleju rybiego, 25%oleju z oliwek i 30% oleju sojowego,25% oleju kokosowego). Zawartości azotu 12 g, aminokwasów 73  g i energia całkowita 1567 kcal, objętośc 1435 ml x 4 szt.</t>
  </si>
  <si>
    <t>Anagrelidum (1 mg) x 100 kaps.</t>
  </si>
  <si>
    <t>Daunorubicini hydrochloridum + Cytarabinum, proszek do sporządzania koncentratu roztworu do infuzji, 44 + 100 mg, fiol. x 1 szt.</t>
  </si>
  <si>
    <t>Levetiracetamum inj.100 mg/ml x10 fiolek  5ml</t>
  </si>
  <si>
    <t>Pivmecilinami hydrochloridum tabl.powl. 400 mg x 9 szt.</t>
  </si>
  <si>
    <t>Lorlatinibum , tabl. powl., 100 mg x 30 szt.</t>
  </si>
  <si>
    <t>Tislelizumabum konc. do sp. roztworu do infuzji 100 mg 10ml</t>
  </si>
  <si>
    <t>Eribulinum rr do  wstrzykiwań, 0,44 mg/ml,1 fiol. po 2ml</t>
  </si>
  <si>
    <t>Roztwór do inhalacji zawierajacy  chlorek  sodu 0,9% i  hialuronian sodu, ampułki 5ml,  x 30 amp.</t>
  </si>
  <si>
    <t>Budesonidum,proszek do inhalacji w kapsułkach twardych,400 mcg/d; opakowanie x 60 kapsułek</t>
  </si>
  <si>
    <t>Insulinum degludecum + Insulinum aspartum,r-r d/wstrzykiwań, 100 j./ml, 5 wkładów x3 ml</t>
  </si>
  <si>
    <t>Racecadotrilum,granulat do sporządzania zawiesiny doustnej,30mg, x 16 szt</t>
  </si>
  <si>
    <t>Racecadotrilum,granulat do sporządzania zawiesiny doustnej,10 mg, x 16szt</t>
  </si>
  <si>
    <t>Rupatadinum, roztwór doustny, 1mg/ml, butelka 120ml</t>
  </si>
  <si>
    <t>Rupatadinum, tabl. 10mg x 30 szt.</t>
  </si>
  <si>
    <t>Olmesartanum medoxomilum + Amlodipinum; tabl. 20 mg + 5 mg; x 28 tbl.</t>
  </si>
  <si>
    <t>Olmesartanum medoxomilum + Amlodipinum; tabl. 40 mg + 5 mg; x 28 tbl.</t>
  </si>
  <si>
    <t>Olmesartanum medoxomilum + Amlodipinum; tabl. 40 mg + 10 mg; x 28 tbl.</t>
  </si>
  <si>
    <t>Zadanie 1</t>
  </si>
  <si>
    <t>Zadanie 2</t>
  </si>
  <si>
    <t>Zadanie 3</t>
  </si>
  <si>
    <t>Zadanie 4</t>
  </si>
  <si>
    <t>Zadanie 5</t>
  </si>
  <si>
    <t>Zadanie 6</t>
  </si>
  <si>
    <t>Zadanie 7</t>
  </si>
  <si>
    <t>Zadanie 8</t>
  </si>
  <si>
    <t>Zadanie 9</t>
  </si>
  <si>
    <t>Zadanie 10</t>
  </si>
  <si>
    <t>Zadanie 11</t>
  </si>
  <si>
    <t>Zadanie 12</t>
  </si>
  <si>
    <t>Zadanie 13</t>
  </si>
  <si>
    <t>Zadanie 14</t>
  </si>
  <si>
    <t>Zadanie 15</t>
  </si>
  <si>
    <t>Zadanie 16</t>
  </si>
  <si>
    <t>Zadanie 17</t>
  </si>
  <si>
    <t>Zadanie 18</t>
  </si>
  <si>
    <t>Zadanie 19</t>
  </si>
  <si>
    <t>Dieta peptydowa, wysokokaloryczna (1,5 kcal/ml), zawartość: białka 7–8 g/100 ml (ok. 20% energii, źródło: białko serwatkowe o znacznym stopniu hydrolizy); węglowodanów 18–19 g/100 ml (ok. 50% energii); dieta bez błonnika, klinicznie wolna od laktozy (&lt;0,03 g/100 ml), stosunek omega-6 do omega-3 = 5:1, bezglutenowa, o osmolarności do 450 mOsmol/l., opakowanie 500 ml</t>
  </si>
  <si>
    <t>szt.</t>
  </si>
  <si>
    <t>Dieta wysokokaloryczna (1,53 kcal/ml), normobiałkowa (6,0 g/100 ml, źródło: białka roślinne i zwierzęce); węglowodany 18,4 g/100 ml; tłuszcz 5,8 g/100 ml (zawartość EPA+DHA 34 mg/100ml); bogatoresztkowa (6 rodzajów błonnika, 1,5 g/100 ml), o osmolarności do 480 mOsmol/l, opakowanie 1000 ml.</t>
  </si>
  <si>
    <t>Krem przeznaczony do skóry suchej u osób chorych na łuszczycę, egzemę i atopowe zapalenie skóry, o składzie:Aqua Purificata, Petrolatum, Cetearyl Alcohol, Paraffinum Liquidum, Cetomacrogol 1000, Phenoxyethanol, opakowanie 1kg x 1 szt.</t>
  </si>
  <si>
    <t>Specjalistyczny krem przeznaczony do intensywnej pielęgnacji skóry atopowej o składzie: Aqua, Paraffinum Liquidum, Isopropyl Myristate, Glycerin, Cetearyl Alcohol, Ceteareth-20, Chlorhexidine Digluconate, Benzalkonium Chloride, Disodium Phosphate, Sodium Phosphate, Phenoxyethanol;  opakowanie z dozownikiem, 500ml x 1 szt.</t>
  </si>
  <si>
    <t>Wyrób medyczny w postaci aerozolu do bezbolesnego usuwania plastrów, opatrunków i taśm medycznych o składzie: heksametylodisiloksan; nie zawiera alkoholu, szybko wysychający, przeznaczony do stosowania na skórę w celu rozpuszczania i zmiękczania kleju opatrunkowego; do stosowania m.in. przy plastrach włókninowych, wodoodpornych, kinezjotaping, nikotynowych, hormonalnych oraz rozgrzewających; odpowiedni do stosowania u noworodków, dzieci i dorosłych; opakowanie: aerozol 50 ml x 1 szt.</t>
  </si>
  <si>
    <t>Wyrób medyczny: Alkoholowy preparat do dezynfekcji skóry przed zabiegami medycznymi o składzie: 78,83 g etanolu (96%) oraz 10,0 g alkoholu izopropylowego w 100 g roztworu, substancja pomocnicza: woda oczyszczona; roztwór na skórę, do stosowania nierozcieńczony, o czasie działania minimum 15 sekund (1 minuta przy nakłuciu stawu lub jamy ciała zawierającej płyn); opakowanie: butelka 250 ml z atomizerem x 1 szt.</t>
  </si>
  <si>
    <t>Wyrób medyczny: Alkoholowy preparat do dezynfekcji skóry przed zabiegami medycznymi (wersja barwiona) o składzie: 78,83 g etanolu (96%) oraz 10,0 g alkoholu izopropylowego w 100 g roztworu, substancja pomocnicza: woda oczyszczona; dodatkowo substancje barwiące: azorubina, żółcień pomarańczowa; roztwór na skórę, do stosowania nierozcieńczony, o czasie działania minimum 15 sekund (1 minuta przy nakłuciu stawu lub jamy ciała zawierającej płyn); opakowanie: butelka 250 ml z atomizerem x 1 szt.</t>
  </si>
  <si>
    <t>Zieleń indocyjaninowa 25mg (5mg/ml); proszek do sporządzania roztworu do wstrzykiwań; produkt leczniczy; fiolka x 5 szt.</t>
  </si>
  <si>
    <t>Finasteridum tabletki powlekane 5 mg x 30 szt.</t>
  </si>
  <si>
    <t>Risankizumabum, roztwór do wstrzykiwań, 150 mg/ml,1 wstrz. x 1ml</t>
  </si>
  <si>
    <t>Lorlatinibum , tabl. powl., 25 mg x 90 szt.</t>
  </si>
  <si>
    <t>Diphenhydramine hydrochloride 50mg x 10 tbl.</t>
  </si>
  <si>
    <t>Anifrolumabum, koncentrat do sporządzania roztworu do infuzji, 300 mg</t>
  </si>
  <si>
    <t>Tremelimumabum, koncentrat do sporządzania roztworu do infuzji, fiolka 25mg</t>
  </si>
  <si>
    <t>Elranatamab, roztwór do wstrzykiwań, 44 mg x 1 fiol.</t>
  </si>
  <si>
    <t>Elranatamab, roztwór do wstrzykiwań, 76mg x 1 fiol.</t>
  </si>
  <si>
    <t>Zadanie 20</t>
  </si>
  <si>
    <t>Talquetamabum, roztwór do wstrzykiwań, 2 mg/ml, fiol. 3mg x 1</t>
  </si>
  <si>
    <t>Talquetamabum, roztwór do wstrzykiwań, 40 mg/ml, fiol. 40mg x 1</t>
  </si>
  <si>
    <t>UWAGA:</t>
  </si>
  <si>
    <t>Lek objęty obwieszczeniem MZ w sprawie leków refundowanych, część B lub C</t>
  </si>
  <si>
    <t>Zadanie nr 21</t>
  </si>
  <si>
    <t>Binimetinib, tabl. powl., 15 mg x 84</t>
  </si>
  <si>
    <t>Zadanie nr 22</t>
  </si>
  <si>
    <t>Baricitinibum, tabl. powl., 2 mg x 35 tbl.</t>
  </si>
  <si>
    <t>Baricitinibum, tabl. powl., 4 mg x 35 tbl.</t>
  </si>
  <si>
    <t>Zadanie nr 23</t>
  </si>
  <si>
    <t>Ravulizumabum, koncentrat do sporządzania roztworu do infuzji, 1100 mg x 1 fiol.</t>
  </si>
  <si>
    <t>Ravulizumabum, koncentrat do sporządzania roztworu do infuzji, 300 mg x 1 fiol.</t>
  </si>
  <si>
    <t>Zadanie nr 24</t>
  </si>
  <si>
    <t>Leki ujęte w obwieszczeniu refundacyjnym aktualnym na dzień składania oferty.</t>
  </si>
  <si>
    <t>Lek ujęty w obwieszczeniu refundacyjnym aktualnym na dzień składania oferty.</t>
  </si>
  <si>
    <r>
      <t xml:space="preserve">Dieta bogatoresztkowa z zawartością 6 rodzajów błonnika min 1,5 g/100ml, normokaloryczna (1-1,1 kcal/ml) , zawartość :białka 4-4,5g/100 ml(min.15,5% En;źródło białka serwatkowe,kazeiny,białka soi i grochu) węglowodanów 12-13g/ 100ml (max 50% En,minimum 90% to węglowodany złożone), tłuszczów  3,5-4g/ 100ml(min. 34%En),  zawartość wielonienasyconych tłuszczów omega-6/omega-3 , DHA+EPA nie mniej niż 30mg/100 ml, dieta zawierająca 6 naturalnych karotenoidów (0,20 mg/100ml), klinicznie wolna od laktozy (0,025 g/100lm), o osmolarności do 280 mOsmol/l , opakowanie  </t>
    </r>
    <r>
      <rPr>
        <sz val="10"/>
        <color rgb="FFFF0000"/>
        <rFont val="Calibri"/>
        <family val="2"/>
        <charset val="238"/>
        <scheme val="minor"/>
      </rPr>
      <t>1000ml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</si>
</sst>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21253D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44" fontId="3" fillId="0" borderId="5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4"/>
    <xf numFmtId="44" fontId="0" fillId="0" borderId="0" xfId="2" applyFont="1" applyAlignment="1">
      <alignment horizontal="center"/>
    </xf>
    <xf numFmtId="44" fontId="0" fillId="0" borderId="0" xfId="2" applyFont="1"/>
    <xf numFmtId="0" fontId="1" fillId="0" borderId="0" xfId="4" applyAlignment="1">
      <alignment horizontal="center"/>
    </xf>
    <xf numFmtId="0" fontId="1" fillId="0" borderId="0" xfId="4" applyAlignment="1">
      <alignment wrapText="1"/>
    </xf>
    <xf numFmtId="0" fontId="2" fillId="0" borderId="0" xfId="4" applyFont="1" applyAlignment="1">
      <alignment horizontal="center"/>
    </xf>
    <xf numFmtId="0" fontId="1" fillId="0" borderId="1" xfId="4" applyBorder="1" applyAlignment="1">
      <alignment wrapText="1"/>
    </xf>
    <xf numFmtId="0" fontId="2" fillId="0" borderId="1" xfId="4" applyFont="1" applyBorder="1" applyAlignment="1">
      <alignment horizontal="right" vertical="center"/>
    </xf>
    <xf numFmtId="0" fontId="1" fillId="0" borderId="10" xfId="4" applyBorder="1"/>
    <xf numFmtId="0" fontId="2" fillId="0" borderId="1" xfId="4" applyFont="1" applyBorder="1" applyAlignment="1">
      <alignment horizontal="right" vertical="center" wrapText="1"/>
    </xf>
    <xf numFmtId="44" fontId="1" fillId="0" borderId="0" xfId="4" applyNumberFormat="1"/>
    <xf numFmtId="0" fontId="1" fillId="0" borderId="0" xfId="4" applyAlignment="1">
      <alignment horizontal="left" wrapText="1"/>
    </xf>
    <xf numFmtId="0" fontId="1" fillId="0" borderId="0" xfId="4" applyAlignment="1">
      <alignment horizontal="right"/>
    </xf>
    <xf numFmtId="0" fontId="1" fillId="0" borderId="9" xfId="4" applyBorder="1"/>
    <xf numFmtId="0" fontId="1" fillId="0" borderId="8" xfId="4" applyBorder="1"/>
    <xf numFmtId="0" fontId="1" fillId="0" borderId="8" xfId="4" applyBorder="1" applyAlignment="1">
      <alignment horizontal="center"/>
    </xf>
    <xf numFmtId="44" fontId="1" fillId="0" borderId="8" xfId="4" applyNumberFormat="1" applyBorder="1"/>
    <xf numFmtId="0" fontId="1" fillId="0" borderId="8" xfId="4" applyBorder="1" applyAlignment="1">
      <alignment horizontal="left" wrapText="1"/>
    </xf>
    <xf numFmtId="0" fontId="1" fillId="0" borderId="7" xfId="4" applyBorder="1" applyAlignment="1">
      <alignment horizontal="right"/>
    </xf>
    <xf numFmtId="0" fontId="4" fillId="0" borderId="2" xfId="4" applyFont="1" applyBorder="1"/>
    <xf numFmtId="0" fontId="4" fillId="0" borderId="1" xfId="4" applyFont="1" applyBorder="1"/>
    <xf numFmtId="44" fontId="4" fillId="0" borderId="1" xfId="2" applyFont="1" applyBorder="1" applyAlignment="1">
      <alignment horizontal="center"/>
    </xf>
    <xf numFmtId="44" fontId="6" fillId="0" borderId="1" xfId="2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 wrapText="1"/>
    </xf>
    <xf numFmtId="4" fontId="4" fillId="0" borderId="1" xfId="4" applyNumberFormat="1" applyFont="1" applyBorder="1"/>
    <xf numFmtId="0" fontId="6" fillId="0" borderId="3" xfId="4" applyFont="1" applyBorder="1" applyAlignment="1">
      <alignment horizontal="left" vertical="center"/>
    </xf>
    <xf numFmtId="0" fontId="7" fillId="0" borderId="0" xfId="4" applyFont="1" applyAlignment="1">
      <alignment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/>
    </xf>
    <xf numFmtId="44" fontId="3" fillId="0" borderId="5" xfId="2" applyFont="1" applyFill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2" fillId="0" borderId="1" xfId="4" applyFont="1" applyBorder="1" applyAlignment="1">
      <alignment vertical="top"/>
    </xf>
    <xf numFmtId="44" fontId="4" fillId="0" borderId="1" xfId="2" applyFont="1" applyBorder="1"/>
    <xf numFmtId="0" fontId="6" fillId="0" borderId="1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 wrapText="1"/>
    </xf>
    <xf numFmtId="0" fontId="4" fillId="0" borderId="1" xfId="4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44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horizontal="right"/>
    </xf>
    <xf numFmtId="44" fontId="4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44" fontId="4" fillId="0" borderId="1" xfId="1" applyFont="1" applyBorder="1"/>
    <xf numFmtId="44" fontId="4" fillId="0" borderId="3" xfId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0" fontId="6" fillId="0" borderId="3" xfId="4" applyFont="1" applyBorder="1" applyAlignment="1">
      <alignment horizontal="right" vertical="center"/>
    </xf>
    <xf numFmtId="0" fontId="6" fillId="0" borderId="0" xfId="4" applyFont="1" applyAlignment="1">
      <alignment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44" fontId="4" fillId="0" borderId="1" xfId="2" applyFont="1" applyFill="1" applyBorder="1" applyAlignment="1">
      <alignment horizontal="center"/>
    </xf>
    <xf numFmtId="0" fontId="8" fillId="0" borderId="1" xfId="4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4" fontId="9" fillId="0" borderId="5" xfId="1" applyFont="1" applyFill="1" applyBorder="1" applyAlignment="1">
      <alignment horizontal="center" vertical="center" wrapText="1"/>
    </xf>
    <xf numFmtId="44" fontId="9" fillId="0" borderId="5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44" fontId="4" fillId="0" borderId="0" xfId="1" applyFont="1"/>
    <xf numFmtId="0" fontId="4" fillId="0" borderId="0" xfId="0" applyFont="1"/>
    <xf numFmtId="44" fontId="4" fillId="0" borderId="0" xfId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44" fontId="6" fillId="0" borderId="0" xfId="1" applyFont="1"/>
    <xf numFmtId="44" fontId="6" fillId="0" borderId="0" xfId="1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4" fillId="0" borderId="10" xfId="0" applyFont="1" applyBorder="1"/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4" fontId="13" fillId="0" borderId="5" xfId="1" applyFont="1" applyFill="1" applyBorder="1" applyAlignment="1">
      <alignment horizontal="center" vertical="center" wrapText="1"/>
    </xf>
    <xf numFmtId="44" fontId="13" fillId="0" borderId="5" xfId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44" fontId="6" fillId="0" borderId="8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44" fontId="4" fillId="0" borderId="8" xfId="0" applyNumberFormat="1" applyFont="1" applyBorder="1"/>
    <xf numFmtId="0" fontId="4" fillId="0" borderId="0" xfId="4" applyFont="1" applyAlignment="1">
      <alignment horizontal="center"/>
    </xf>
    <xf numFmtId="44" fontId="4" fillId="0" borderId="0" xfId="2" applyFont="1"/>
    <xf numFmtId="0" fontId="4" fillId="0" borderId="0" xfId="4" applyFont="1"/>
    <xf numFmtId="44" fontId="4" fillId="0" borderId="0" xfId="2" applyFont="1" applyAlignment="1">
      <alignment horizontal="center"/>
    </xf>
    <xf numFmtId="0" fontId="4" fillId="0" borderId="0" xfId="4" applyFont="1" applyAlignment="1">
      <alignment wrapText="1"/>
    </xf>
    <xf numFmtId="0" fontId="10" fillId="0" borderId="1" xfId="4" applyFont="1" applyBorder="1" applyAlignment="1">
      <alignment vertical="top"/>
    </xf>
    <xf numFmtId="0" fontId="4" fillId="0" borderId="7" xfId="4" applyFont="1" applyBorder="1" applyAlignment="1">
      <alignment horizontal="right"/>
    </xf>
    <xf numFmtId="0" fontId="4" fillId="0" borderId="8" xfId="4" applyFont="1" applyBorder="1" applyAlignment="1">
      <alignment wrapText="1"/>
    </xf>
    <xf numFmtId="0" fontId="4" fillId="0" borderId="8" xfId="4" applyFont="1" applyBorder="1" applyAlignment="1">
      <alignment horizontal="center"/>
    </xf>
    <xf numFmtId="0" fontId="4" fillId="0" borderId="8" xfId="4" applyFont="1" applyBorder="1"/>
    <xf numFmtId="44" fontId="4" fillId="0" borderId="8" xfId="4" applyNumberFormat="1" applyFont="1" applyBorder="1"/>
    <xf numFmtId="0" fontId="4" fillId="0" borderId="9" xfId="4" applyFont="1" applyBorder="1"/>
    <xf numFmtId="44" fontId="4" fillId="0" borderId="0" xfId="4" applyNumberFormat="1" applyFont="1"/>
    <xf numFmtId="0" fontId="10" fillId="0" borderId="1" xfId="4" applyFont="1" applyBorder="1" applyAlignment="1">
      <alignment horizontal="right" vertical="center" wrapText="1"/>
    </xf>
    <xf numFmtId="0" fontId="4" fillId="0" borderId="1" xfId="4" applyFont="1" applyBorder="1" applyAlignment="1">
      <alignment wrapText="1"/>
    </xf>
    <xf numFmtId="0" fontId="4" fillId="0" borderId="0" xfId="2" applyNumberFormat="1" applyFont="1" applyAlignment="1">
      <alignment horizontal="center"/>
    </xf>
    <xf numFmtId="0" fontId="10" fillId="0" borderId="1" xfId="4" applyFont="1" applyBorder="1" applyAlignment="1">
      <alignment horizontal="right" vertical="center"/>
    </xf>
    <xf numFmtId="0" fontId="4" fillId="0" borderId="10" xfId="4" applyFont="1" applyBorder="1"/>
    <xf numFmtId="0" fontId="10" fillId="0" borderId="0" xfId="4" applyFont="1" applyAlignment="1">
      <alignment horizontal="center"/>
    </xf>
    <xf numFmtId="9" fontId="10" fillId="0" borderId="0" xfId="0" applyNumberFormat="1" applyFont="1" applyAlignment="1">
      <alignment wrapText="1"/>
    </xf>
    <xf numFmtId="0" fontId="4" fillId="0" borderId="9" xfId="0" applyFont="1" applyBorder="1"/>
    <xf numFmtId="0" fontId="8" fillId="0" borderId="0" xfId="0" applyFont="1"/>
    <xf numFmtId="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left" vertical="center"/>
    </xf>
    <xf numFmtId="44" fontId="4" fillId="0" borderId="1" xfId="1" applyFont="1" applyFill="1" applyBorder="1" applyAlignment="1">
      <alignment horizontal="center"/>
    </xf>
    <xf numFmtId="0" fontId="11" fillId="0" borderId="1" xfId="0" applyFont="1" applyBorder="1"/>
    <xf numFmtId="44" fontId="6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6" fillId="0" borderId="1" xfId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4" fontId="4" fillId="0" borderId="3" xfId="2" applyFont="1" applyBorder="1"/>
    <xf numFmtId="0" fontId="0" fillId="0" borderId="8" xfId="0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44" fontId="6" fillId="0" borderId="1" xfId="2" applyFont="1" applyFill="1" applyBorder="1" applyAlignment="1">
      <alignment horizontal="center" vertical="center" wrapText="1"/>
    </xf>
    <xf numFmtId="44" fontId="4" fillId="0" borderId="0" xfId="2" applyFont="1" applyFill="1"/>
    <xf numFmtId="49" fontId="11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44" fontId="4" fillId="0" borderId="3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44" fontId="6" fillId="0" borderId="0" xfId="1" applyFont="1" applyBorder="1"/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/>
    </xf>
    <xf numFmtId="0" fontId="15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44" fontId="4" fillId="0" borderId="5" xfId="0" applyNumberFormat="1" applyFont="1" applyBorder="1"/>
    <xf numFmtId="0" fontId="4" fillId="0" borderId="5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/>
    </xf>
    <xf numFmtId="8" fontId="4" fillId="0" borderId="1" xfId="1" applyNumberFormat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vertical="center"/>
    </xf>
    <xf numFmtId="0" fontId="17" fillId="0" borderId="0" xfId="0" applyFont="1"/>
    <xf numFmtId="0" fontId="17" fillId="0" borderId="0" xfId="4" applyFont="1"/>
    <xf numFmtId="44" fontId="0" fillId="0" borderId="0" xfId="2" applyFont="1" applyFill="1"/>
    <xf numFmtId="0" fontId="2" fillId="0" borderId="0" xfId="4" applyFont="1" applyAlignment="1">
      <alignment wrapText="1"/>
    </xf>
    <xf numFmtId="9" fontId="2" fillId="0" borderId="0" xfId="4" applyNumberFormat="1" applyFont="1" applyAlignment="1">
      <alignment wrapText="1"/>
    </xf>
    <xf numFmtId="0" fontId="18" fillId="0" borderId="1" xfId="4" applyFont="1" applyBorder="1" applyAlignment="1">
      <alignment horizontal="left" vertical="center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0" borderId="8" xfId="0" applyFont="1" applyBorder="1" applyAlignment="1">
      <alignment horizontal="left" wrapText="1"/>
    </xf>
    <xf numFmtId="0" fontId="8" fillId="0" borderId="0" xfId="0" applyFont="1" applyAlignment="1">
      <alignment horizontal="right" vertical="center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44" fontId="9" fillId="0" borderId="5" xfId="2" applyFont="1" applyFill="1" applyBorder="1" applyAlignment="1">
      <alignment horizontal="center" vertical="center" wrapText="1"/>
    </xf>
    <xf numFmtId="44" fontId="9" fillId="0" borderId="5" xfId="2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/>
    </xf>
    <xf numFmtId="44" fontId="4" fillId="0" borderId="1" xfId="2" applyFont="1" applyBorder="1" applyAlignment="1">
      <alignment horizontal="left" vertical="center"/>
    </xf>
    <xf numFmtId="0" fontId="8" fillId="0" borderId="0" xfId="4" applyFont="1"/>
    <xf numFmtId="0" fontId="8" fillId="0" borderId="0" xfId="4" applyFont="1" applyAlignment="1">
      <alignment wrapText="1"/>
    </xf>
    <xf numFmtId="9" fontId="8" fillId="0" borderId="0" xfId="4" applyNumberFormat="1" applyFont="1" applyAlignment="1">
      <alignment wrapText="1"/>
    </xf>
    <xf numFmtId="0" fontId="8" fillId="0" borderId="1" xfId="4" applyFont="1" applyBorder="1" applyAlignment="1">
      <alignment vertical="top"/>
    </xf>
    <xf numFmtId="0" fontId="4" fillId="0" borderId="8" xfId="4" applyFont="1" applyBorder="1" applyAlignment="1">
      <alignment horizontal="left" wrapText="1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left" wrapText="1"/>
    </xf>
    <xf numFmtId="0" fontId="8" fillId="0" borderId="1" xfId="4" applyFont="1" applyBorder="1" applyAlignment="1">
      <alignment horizontal="right" vertical="center" wrapText="1"/>
    </xf>
    <xf numFmtId="0" fontId="8" fillId="0" borderId="1" xfId="4" applyFont="1" applyBorder="1" applyAlignment="1">
      <alignment horizontal="right" vertical="center"/>
    </xf>
    <xf numFmtId="0" fontId="8" fillId="0" borderId="0" xfId="4" applyFont="1" applyAlignment="1">
      <alignment horizontal="center"/>
    </xf>
    <xf numFmtId="0" fontId="4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vertical="center"/>
    </xf>
    <xf numFmtId="0" fontId="10" fillId="0" borderId="0" xfId="4" applyFont="1"/>
    <xf numFmtId="9" fontId="4" fillId="0" borderId="0" xfId="4" applyNumberFormat="1" applyFont="1" applyAlignment="1">
      <alignment wrapText="1"/>
    </xf>
    <xf numFmtId="0" fontId="4" fillId="0" borderId="8" xfId="0" applyFont="1" applyBorder="1" applyAlignment="1">
      <alignment horizontal="right"/>
    </xf>
    <xf numFmtId="44" fontId="4" fillId="0" borderId="1" xfId="0" applyNumberFormat="1" applyFont="1" applyBorder="1"/>
    <xf numFmtId="0" fontId="14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wrapText="1"/>
    </xf>
    <xf numFmtId="0" fontId="21" fillId="0" borderId="1" xfId="4" applyFont="1" applyBorder="1" applyAlignment="1">
      <alignment wrapText="1"/>
    </xf>
    <xf numFmtId="49" fontId="21" fillId="0" borderId="0" xfId="0" applyNumberFormat="1" applyFont="1" applyAlignment="1">
      <alignment horizontal="left" vertical="center" wrapText="1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left" vertical="center" wrapText="1"/>
    </xf>
    <xf numFmtId="44" fontId="18" fillId="0" borderId="1" xfId="2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3" xfId="4" applyFont="1" applyBorder="1" applyAlignment="1">
      <alignment horizontal="right" vertical="center"/>
    </xf>
    <xf numFmtId="0" fontId="1" fillId="0" borderId="0" xfId="4" applyAlignment="1">
      <alignment vertical="center"/>
    </xf>
    <xf numFmtId="0" fontId="4" fillId="0" borderId="1" xfId="4" applyFont="1" applyBorder="1" applyAlignment="1">
      <alignment vertical="center"/>
    </xf>
    <xf numFmtId="44" fontId="4" fillId="0" borderId="1" xfId="2" applyFont="1" applyBorder="1" applyAlignment="1">
      <alignment horizontal="center" vertical="center"/>
    </xf>
    <xf numFmtId="4" fontId="4" fillId="0" borderId="1" xfId="4" applyNumberFormat="1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4" applyFont="1" applyBorder="1" applyAlignment="1">
      <alignment horizontal="center" vertical="top" wrapText="1"/>
    </xf>
    <xf numFmtId="0" fontId="1" fillId="0" borderId="1" xfId="4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5">
    <cellStyle name="Normalny" xfId="0" builtinId="0"/>
    <cellStyle name="Normalny 2" xfId="4" xr:uid="{3FA1C39F-AE9A-456C-A37C-A402C01D108D}"/>
    <cellStyle name="Walutowy" xfId="1" builtinId="4"/>
    <cellStyle name="Walutowy 2" xfId="2" xr:uid="{00000000-0005-0000-0000-00002F000000}"/>
    <cellStyle name="Walutowy 3" xfId="3" xr:uid="{00000000-0005-0000-0000-000030000000}"/>
  </cellStyles>
  <dxfs count="709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relativeIndent="-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numFmt numFmtId="34" formatCode="_-* #,##0.00\ &quot;zł&quot;_-;\-* #,##0.00\ &quot;zł&quot;_-;_-* &quot;-&quot;??\ &quot;zł&quot;_-;_-@_-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8E5674-48E8-42F2-AF21-61B8C03CFFD9}" name="Tabela1" displayName="Tabela1" ref="A8:L27" totalsRowCount="1" headerRowDxfId="708" dataDxfId="706" totalsRowDxfId="704" headerRowBorderDxfId="707" tableBorderDxfId="705" totalsRowBorderDxfId="703">
  <autoFilter ref="A8:L26" xr:uid="{5467A159-3930-4CF8-BBB1-6191179E207F}"/>
  <sortState ref="A9:L25">
    <sortCondition ref="B8:B25"/>
  </sortState>
  <tableColumns count="12">
    <tableColumn id="1" xr3:uid="{6B67F860-D9F5-4446-9B21-FA8ADB236E13}" name="L.p." totalsRowLabel="Suma" dataDxfId="702" totalsRowDxfId="701"/>
    <tableColumn id="2" xr3:uid="{7B94C01D-1D61-4A3D-86EF-7B70045813F6}" name="Nazwa, postać, dawka" dataDxfId="700" totalsRowDxfId="699"/>
    <tableColumn id="3" xr3:uid="{29F6A1E7-46A4-4455-A988-A98197D784F4}" name="j.m." dataDxfId="698" totalsRowDxfId="697"/>
    <tableColumn id="4" xr3:uid="{BB189634-ECA9-4C50-85D4-FA1F9C633265}" name="Ilość" dataDxfId="696" totalsRowDxfId="695"/>
    <tableColumn id="5" xr3:uid="{6347CCAE-1845-4826-8B18-6CA7287C60F8}" name="C.j. netto" dataDxfId="694" totalsRowDxfId="693" dataCellStyle="Walutowy"/>
    <tableColumn id="6" xr3:uid="{EA1706DD-F37F-490A-8899-B63F6A6CD87A}" name="Wartość netto" totalsRowFunction="sum" dataDxfId="692" totalsRowDxfId="691" dataCellStyle="Walutowy">
      <calculatedColumnFormula>Tabela1[[#This Row],[Ilość]]*Tabela1[[#This Row],[C.j. netto]]</calculatedColumnFormula>
    </tableColumn>
    <tableColumn id="7" xr3:uid="{103F083D-F538-4342-BD30-8CF941180658}" name="Stawka podatku VAT" dataDxfId="690" totalsRowDxfId="689"/>
    <tableColumn id="8" xr3:uid="{6188E9C1-132E-4AF3-AAAB-AB5070C45FB5}" name="C.j. brutto" dataDxfId="688" totalsRowDxfId="687" dataCellStyle="Walutowy"/>
    <tableColumn id="9" xr3:uid="{0FB07438-F7A4-4D30-B515-062A72BA932A}" name="Wartość brutto" dataDxfId="686" totalsRowDxfId="685"/>
    <tableColumn id="10" xr3:uid="{C951420B-8313-4327-83E0-70915321E2A7}" name="Producent " dataDxfId="684" totalsRowDxfId="683"/>
    <tableColumn id="11" xr3:uid="{DEF6C32F-0117-425F-A9E5-16D9809A1FB0}" name="Kod EAN" dataDxfId="682" totalsRowDxfId="681"/>
    <tableColumn id="12" xr3:uid="{B5CC2EDC-DEFB-429E-AAA8-0C054BC4AEC6}" name="Nazwa handlowa, dawka, postać , ilość w opakowaniu" dataDxfId="680" totalsRowDxfId="67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7B3B2BC-1A4C-42BF-B212-6DE00236A092}" name="Tabela10" displayName="Tabela10" ref="A8:L11" totalsRowCount="1" headerRowDxfId="440" dataDxfId="438" totalsRowDxfId="436" headerRowBorderDxfId="439" tableBorderDxfId="437" totalsRowBorderDxfId="435">
  <autoFilter ref="A8:L10" xr:uid="{CD9149C8-D164-4692-9F2D-C7840DB07BF3}"/>
  <tableColumns count="12">
    <tableColumn id="1" xr3:uid="{2DAC46AC-07E1-430B-8798-3623EDD55F0B}" name="L.p." totalsRowLabel="Suma" dataDxfId="434" totalsRowDxfId="433"/>
    <tableColumn id="2" xr3:uid="{AEF8CDD7-74D2-4EFD-9220-1BD643F043FF}" name="Nazwa, postać, dawka" dataDxfId="432" totalsRowDxfId="431"/>
    <tableColumn id="3" xr3:uid="{465F0F6C-1C78-432E-BDCB-D22C34BA67B4}" name="j.m." dataDxfId="430" totalsRowDxfId="429"/>
    <tableColumn id="4" xr3:uid="{EF039C98-DE19-4CFB-8638-864F0A0625DF}" name="Ilość" dataDxfId="428" totalsRowDxfId="427"/>
    <tableColumn id="5" xr3:uid="{0AB1DCBA-738E-4161-BEBB-05018CFCF837}" name="C.j. netto" dataDxfId="426" totalsRowDxfId="425" dataCellStyle="Walutowy"/>
    <tableColumn id="6" xr3:uid="{ECD751A7-2780-4211-BEEE-FED9EB5224ED}" name="Wartość netto" totalsRowFunction="sum" dataDxfId="424" totalsRowDxfId="423" dataCellStyle="Walutowy">
      <calculatedColumnFormula>Tabela10[[#This Row],[Ilość]]*Tabela10[[#This Row],[C.j. netto]]</calculatedColumnFormula>
    </tableColumn>
    <tableColumn id="7" xr3:uid="{069068E4-B6C2-431E-9FD4-64BA497FB385}" name="Stawka podatku VAT" dataDxfId="422" totalsRowDxfId="421"/>
    <tableColumn id="8" xr3:uid="{DF3C757F-D209-4317-9DF5-9FE5C25576B4}" name="C.j. brutto" dataDxfId="420" totalsRowDxfId="419" dataCellStyle="Walutowy"/>
    <tableColumn id="9" xr3:uid="{06C302A3-BC7F-47C5-92FA-24A9361F824A}" name="Wartość brutto" dataDxfId="418" totalsRowDxfId="417"/>
    <tableColumn id="10" xr3:uid="{4C804897-549A-446A-9FD2-0E62DAC5346D}" name="Producent " dataDxfId="416" totalsRowDxfId="415"/>
    <tableColumn id="11" xr3:uid="{9D6BF36A-F47E-4A1F-9C2A-E276B27824EA}" name="Kod EAN" dataDxfId="414" totalsRowDxfId="413"/>
    <tableColumn id="12" xr3:uid="{12301149-7B30-4DE6-A953-FA0EA1EFEF66}" name="Nazwa handlowa, dawka, postać , ilość w opakowaniu" dataDxfId="412" totalsRowDxfId="41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271ADEE-E091-445B-B7A0-5EA486861DDD}" name="Tabela11" displayName="Tabela11" ref="A8:L10" totalsRowCount="1" headerRowDxfId="410" dataDxfId="408" headerRowBorderDxfId="409" tableBorderDxfId="407" totalsRowBorderDxfId="406">
  <autoFilter ref="A8:L9" xr:uid="{130899A0-5238-436C-8610-1D3DDD213376}"/>
  <sortState ref="A9:L9">
    <sortCondition ref="B8:B9"/>
  </sortState>
  <tableColumns count="12">
    <tableColumn id="1" xr3:uid="{BEAAA733-00F1-4641-AE9B-928A6AD87744}" name="L.p." totalsRowLabel="Suma" dataDxfId="405" totalsRowDxfId="404" totalsRowCellStyle="Normalny 2"/>
    <tableColumn id="2" xr3:uid="{A20BC6A7-BFDF-4142-828C-7D5E159CB99C}" name="Nazwa, postać, dawka" dataDxfId="403" totalsRowDxfId="402" totalsRowCellStyle="Normalny 2"/>
    <tableColumn id="3" xr3:uid="{2DB8BF8D-95C0-4D0E-94B4-F0BD59F72470}" name="j.m." dataDxfId="401" totalsRowDxfId="400" totalsRowCellStyle="Normalny 2"/>
    <tableColumn id="4" xr3:uid="{03DEB430-EFAA-4F26-9D90-7CE25AA44574}" name="Ilość" dataDxfId="399" totalsRowDxfId="398" totalsRowCellStyle="Normalny 2"/>
    <tableColumn id="5" xr3:uid="{3330C45F-C31B-4893-9F6E-9D1727329C1F}" name="C.j. netto" dataDxfId="397" totalsRowDxfId="396" totalsRowCellStyle="Normalny 2"/>
    <tableColumn id="6" xr3:uid="{B063499D-13CE-4334-900A-D0114245A021}" name="Wartość netto" totalsRowFunction="sum" dataDxfId="395" totalsRowDxfId="394" totalsRowCellStyle="Normalny 2">
      <calculatedColumnFormula>Tabela11[[#This Row],[Ilość]]*Tabela11[[#This Row],[C.j. netto]]</calculatedColumnFormula>
    </tableColumn>
    <tableColumn id="7" xr3:uid="{B7CD6B1B-190C-443B-A238-219131FAD812}" name="Stawka podatku VAT" dataDxfId="393" totalsRowDxfId="392" totalsRowCellStyle="Normalny 2"/>
    <tableColumn id="8" xr3:uid="{0A91233F-4296-415B-A2A1-B16F5B35A9EA}" name="C.j. brutto" dataDxfId="391" totalsRowDxfId="390" totalsRowCellStyle="Normalny 2"/>
    <tableColumn id="9" xr3:uid="{B8D88D0F-CDFF-4677-8A4C-846A57BC6141}" name="Wartość brutto" dataDxfId="389" totalsRowDxfId="388" totalsRowCellStyle="Normalny 2"/>
    <tableColumn id="10" xr3:uid="{46722F82-57B7-40B8-8B73-55A976002042}" name="Producent " dataDxfId="387" totalsRowDxfId="386" totalsRowCellStyle="Normalny 2"/>
    <tableColumn id="11" xr3:uid="{FF96B8F8-AA46-4ACB-A41A-423C18AFD3ED}" name="Kod EAN" dataDxfId="385" totalsRowDxfId="384" totalsRowCellStyle="Normalny 2"/>
    <tableColumn id="12" xr3:uid="{D18FA172-7CF3-4846-A3C5-4B4B01B4A2EC}" name="Nazwa handlowa, dawka, postać , ilość w opakowaniu" dataDxfId="383" totalsRowDxfId="382" totalsRowCellStyle="Normalny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A2C14A9-D40B-4287-8727-BC989192FF4E}" name="Tabela12" displayName="Tabela12" ref="A8:L10" totalsRowCount="1" headerRowDxfId="381" dataDxfId="379" headerRowBorderDxfId="380" tableBorderDxfId="378" totalsRowBorderDxfId="377">
  <autoFilter ref="A8:L9" xr:uid="{130899A0-5238-436C-8610-1D3DDD213376}"/>
  <sortState ref="A9:L9">
    <sortCondition ref="B8:B9"/>
  </sortState>
  <tableColumns count="12">
    <tableColumn id="1" xr3:uid="{1FD708CB-E2DA-4941-8DEC-22F6865CFB41}" name="L.p." totalsRowLabel="Suma" dataDxfId="376" totalsRowDxfId="375" totalsRowCellStyle="Normalny 2"/>
    <tableColumn id="2" xr3:uid="{60C02DBD-DE88-49FD-B8B7-C3B6EE3C7EE2}" name="Nazwa, postać, dawka" dataDxfId="374" totalsRowDxfId="373" totalsRowCellStyle="Normalny 2"/>
    <tableColumn id="3" xr3:uid="{835FCCDC-179B-46E4-B8A2-8D62775DB4CD}" name="j.m." dataDxfId="372" totalsRowDxfId="371" totalsRowCellStyle="Normalny 2"/>
    <tableColumn id="4" xr3:uid="{9C503D10-F7C6-44B3-A710-CF9FA7AF73A0}" name="Ilość" dataDxfId="370" totalsRowDxfId="369" totalsRowCellStyle="Normalny 2"/>
    <tableColumn id="5" xr3:uid="{8BF055D9-4FF6-4A54-A3F0-CD0556297D59}" name="C.j. netto" dataDxfId="368" totalsRowDxfId="367" totalsRowCellStyle="Normalny 2"/>
    <tableColumn id="6" xr3:uid="{E5AB217F-8CF4-4CAF-811B-215BDD5C3A8A}" name="Wartość netto" totalsRowFunction="sum" dataDxfId="366" totalsRowDxfId="365" totalsRowCellStyle="Normalny 2">
      <calculatedColumnFormula>Tabela12[[#This Row],[Ilość]]*Tabela12[[#This Row],[C.j. netto]]</calculatedColumnFormula>
    </tableColumn>
    <tableColumn id="7" xr3:uid="{EAD66795-0000-462A-BA1F-C966A62C3B76}" name="Stawka podatku VAT" dataDxfId="364" totalsRowDxfId="363" totalsRowCellStyle="Normalny 2"/>
    <tableColumn id="8" xr3:uid="{75A4E402-088D-4852-98CF-4F25349B3350}" name="C.j. brutto" dataDxfId="362" totalsRowDxfId="361" totalsRowCellStyle="Normalny 2"/>
    <tableColumn id="9" xr3:uid="{C07F3410-6728-479A-BEFB-687D14EA7015}" name="Wartość brutto" dataDxfId="360" totalsRowDxfId="359" totalsRowCellStyle="Normalny 2"/>
    <tableColumn id="10" xr3:uid="{38CD6A5F-4FD1-43EE-8A03-5A73FBF7F9F8}" name="Producent " dataDxfId="358" totalsRowDxfId="357" totalsRowCellStyle="Normalny 2"/>
    <tableColumn id="11" xr3:uid="{D1282B32-0387-4DB0-8E15-E88DCF506C55}" name="Kod EAN" dataDxfId="356" totalsRowDxfId="355" totalsRowCellStyle="Normalny 2"/>
    <tableColumn id="12" xr3:uid="{04349DB8-DA0A-4A7B-B48A-0AEE0F28560F}" name="Nazwa handlowa, dawka, postać , ilość w opakowaniu" dataDxfId="354" totalsRowDxfId="353" totalsRowCellStyle="Normalny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9980A77-B253-44F0-8614-48BEFF5717BB}" name="Tabela13" displayName="Tabela13" ref="A8:L10" totalsRowCount="1" headerRowDxfId="352" dataDxfId="350" headerRowBorderDxfId="351" tableBorderDxfId="349" totalsRowBorderDxfId="348">
  <autoFilter ref="A8:L9" xr:uid="{130899A0-5238-436C-8610-1D3DDD213376}"/>
  <sortState ref="A9:L9">
    <sortCondition ref="B8:B9"/>
  </sortState>
  <tableColumns count="12">
    <tableColumn id="1" xr3:uid="{42F40EAD-AA24-4094-9E9B-3A3D4CC1B89E}" name="L.p." totalsRowLabel="Suma" dataDxfId="347" totalsRowDxfId="346"/>
    <tableColumn id="2" xr3:uid="{F33DFE08-E5D4-4DD8-9169-3C3C951168AC}" name="Nazwa, postać, dawka" dataDxfId="345" totalsRowDxfId="344"/>
    <tableColumn id="3" xr3:uid="{DDEE57EA-F6E4-4390-95C6-2F47E21407E3}" name="j.m." dataDxfId="343" totalsRowDxfId="342"/>
    <tableColumn id="4" xr3:uid="{2F3B14B2-4324-43B0-B40B-6AECC4E16AE4}" name="Ilość" dataDxfId="341" totalsRowDxfId="340"/>
    <tableColumn id="5" xr3:uid="{3D3F73D3-5D08-4DB7-8A09-3E549BCE9AC6}" name="C.j. netto" dataDxfId="339" totalsRowDxfId="338"/>
    <tableColumn id="6" xr3:uid="{A00B25AE-FB7D-4896-AB60-F70D741601AF}" name="Wartość netto" totalsRowFunction="sum" dataDxfId="337" totalsRowDxfId="336">
      <calculatedColumnFormula>Tabela13[[#This Row],[Ilość]]*Tabela13[[#This Row],[C.j. netto]]</calculatedColumnFormula>
    </tableColumn>
    <tableColumn id="7" xr3:uid="{6EA6CD49-E072-4243-A779-30461C4A5538}" name="Stawka podatku VAT" dataDxfId="335" totalsRowDxfId="334"/>
    <tableColumn id="8" xr3:uid="{B04B934B-9A2D-4726-BBA1-6D2E63566B30}" name="C.j. brutto" dataDxfId="333" totalsRowDxfId="332"/>
    <tableColumn id="9" xr3:uid="{102871B1-A7C3-45A5-9B18-8C8C6FE2EC84}" name="Wartość brutto" dataDxfId="331" totalsRowDxfId="330"/>
    <tableColumn id="10" xr3:uid="{1F75FCD6-DD65-456E-AEA7-42665CF95D57}" name="Producent " dataDxfId="329" totalsRowDxfId="328"/>
    <tableColumn id="11" xr3:uid="{87B37984-7E63-4867-AD36-7B2AC27B51E6}" name="Kod EAN" dataDxfId="327" totalsRowDxfId="326"/>
    <tableColumn id="12" xr3:uid="{E5777692-B55B-4D13-A5D4-EAB9EF7D8043}" name="Nazwa handlowa, dawka, postać , ilość w opakowaniu" dataDxfId="325" totalsRowDxfId="32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BA35E9-4D71-44ED-B2DD-1E9AE342D687}" name="Tabela14" displayName="Tabela14" ref="A8:L10" totalsRowCount="1" headerRowDxfId="323" dataDxfId="321" totalsRowDxfId="319" headerRowBorderDxfId="322" tableBorderDxfId="320" totalsRowBorderDxfId="318">
  <autoFilter ref="A8:L9" xr:uid="{3E4501BC-86B6-497C-BBCC-3A2071A651AB}"/>
  <tableColumns count="12">
    <tableColumn id="1" xr3:uid="{9BD99CCB-1DDA-4C20-97E8-30F80C6408A6}" name="L.p." totalsRowLabel="Suma" dataDxfId="317" totalsRowDxfId="316"/>
    <tableColumn id="2" xr3:uid="{AEB5A169-E090-44A5-8675-43B45B68F77F}" name="Nazwa, postać, dawka" dataDxfId="315" totalsRowDxfId="314"/>
    <tableColumn id="3" xr3:uid="{20F2F001-7045-4A10-A296-3FA026675C50}" name="j.m." dataDxfId="313" totalsRowDxfId="312"/>
    <tableColumn id="4" xr3:uid="{CC51FFF8-7BDE-4906-AF2F-08C28B2847C6}" name="Ilość" dataDxfId="311" totalsRowDxfId="310"/>
    <tableColumn id="5" xr3:uid="{6870B7A9-AD96-4B47-ABC8-0047C659F727}" name="C.j. netto" dataDxfId="309" totalsRowDxfId="308" dataCellStyle="Walutowy"/>
    <tableColumn id="6" xr3:uid="{85862FD6-5792-4F63-91ED-2AFC8EB68CF6}" name="Wartość netto" totalsRowFunction="sum" dataDxfId="307" totalsRowDxfId="306" dataCellStyle="Walutowy">
      <calculatedColumnFormula>Tabela14[[#This Row],[Ilość]]*Tabela14[[#This Row],[C.j. netto]]</calculatedColumnFormula>
    </tableColumn>
    <tableColumn id="7" xr3:uid="{193EE877-33D9-47D3-9FEB-82112D22C68B}" name="Stawka podatku VAT" dataDxfId="305" totalsRowDxfId="304"/>
    <tableColumn id="8" xr3:uid="{512E585B-4DED-466D-8B9B-75C372D9493A}" name="C.j. brutto" dataDxfId="303" totalsRowDxfId="302" dataCellStyle="Walutowy"/>
    <tableColumn id="9" xr3:uid="{D35935F5-A7C4-4794-928C-29E8590E7163}" name="Wartość brutto" dataDxfId="301" totalsRowDxfId="300"/>
    <tableColumn id="10" xr3:uid="{E78B2D0D-9821-4147-B36F-0610249DFD1F}" name="Producent " dataDxfId="299" totalsRowDxfId="298"/>
    <tableColumn id="11" xr3:uid="{25044150-8ECD-43AE-8F8A-5B1A56C269A9}" name="Kod EAN" dataDxfId="297" totalsRowDxfId="296"/>
    <tableColumn id="12" xr3:uid="{77140FBC-F7A8-42F8-A931-E892123F4807}" name="Nazwa handlowa, dawka, postać , ilość w opakowaniu" dataDxfId="295" totalsRowDxfId="29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483470-3758-40F7-A2D5-D0B01BDB257F}" name="Tabela15" displayName="Tabela15" ref="A8:L23" totalsRowCount="1" headerRowDxfId="293" dataDxfId="291" headerRowBorderDxfId="292" tableBorderDxfId="290" totalsRowBorderDxfId="289">
  <autoFilter ref="A8:L22" xr:uid="{130899A0-5238-436C-8610-1D3DDD213376}"/>
  <sortState ref="A9:L20">
    <sortCondition ref="A8:A20"/>
  </sortState>
  <tableColumns count="12">
    <tableColumn id="1" xr3:uid="{7046379E-0E0E-4AE4-B3EF-7EB361550A9E}" name="L.p." totalsRowLabel="Suma" dataDxfId="288" totalsRowDxfId="11"/>
    <tableColumn id="2" xr3:uid="{D9625D55-5BA5-491C-90F1-679023585B3A}" name="Nazwa, postać, dawka" dataDxfId="287" totalsRowDxfId="10"/>
    <tableColumn id="3" xr3:uid="{421AB746-9757-471F-865A-E780EC54EE07}" name="j.m." dataDxfId="286" totalsRowDxfId="9"/>
    <tableColumn id="4" xr3:uid="{8BB00B21-E393-4ED9-8882-7A0CDA182B85}" name="Ilość" dataDxfId="285" totalsRowDxfId="8"/>
    <tableColumn id="5" xr3:uid="{3272A7C0-B780-4CE7-838B-80A3D0DE30DA}" name="C.j. netto" dataDxfId="284" totalsRowDxfId="7" dataCellStyle="Walutowy"/>
    <tableColumn id="6" xr3:uid="{CB3AB93D-403A-48F4-B36A-942F3191570A}" name="Wartość netto" totalsRowFunction="sum" dataDxfId="283" totalsRowDxfId="6" dataCellStyle="Walutowy">
      <calculatedColumnFormula>Tabela15[[#This Row],[Ilość]]*Tabela15[[#This Row],[C.j. netto]]</calculatedColumnFormula>
    </tableColumn>
    <tableColumn id="7" xr3:uid="{3248128A-0F38-4EB8-AD1E-191F2518B96A}" name="Stawka podatku VAT" dataDxfId="282" totalsRowDxfId="5"/>
    <tableColumn id="8" xr3:uid="{7660D19E-DC14-4514-A033-BBC2CA947348}" name="C.j. brutto" dataDxfId="281" totalsRowDxfId="4" dataCellStyle="Walutowy"/>
    <tableColumn id="9" xr3:uid="{1ACB307B-B40A-4F67-A828-EC9F4FE7F252}" name="Wartość brutto" dataDxfId="280" totalsRowDxfId="3"/>
    <tableColumn id="10" xr3:uid="{D9591BDB-688F-4615-88B0-39E84F20F46A}" name="Producent " dataDxfId="279" totalsRowDxfId="2"/>
    <tableColumn id="11" xr3:uid="{CE894895-67CE-4003-AC79-86FC8127F4ED}" name="Kod EAN" dataDxfId="278" totalsRowDxfId="1"/>
    <tableColumn id="12" xr3:uid="{D0DAF199-89C9-4D4A-9907-06F893FE3F9F}" name="Nazwa handlowa, dawka, postać , ilość w opakowaniu" dataDxfId="277" totalsRowDxfId="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FAB3538-452B-4AD2-BCBD-8B91E2CDDD60}" name="Tabela16" displayName="Tabela16" ref="A8:L14" totalsRowCount="1" headerRowDxfId="276" dataDxfId="274" totalsRowDxfId="272" headerRowBorderDxfId="275" tableBorderDxfId="273" totalsRowBorderDxfId="271">
  <autoFilter ref="A8:L13" xr:uid="{130899A0-5238-436C-8610-1D3DDD213376}"/>
  <tableColumns count="12">
    <tableColumn id="1" xr3:uid="{C88D823A-73E2-4361-9984-1A975066FAD3}" name="L.p." totalsRowLabel="Suma" dataDxfId="270" totalsRowDxfId="269"/>
    <tableColumn id="2" xr3:uid="{EEF5A894-80B4-4CBF-B750-6976A93AFCC9}" name="Nazwa, postać, dawka" dataDxfId="268" totalsRowDxfId="267"/>
    <tableColumn id="3" xr3:uid="{E4ECC855-7BAB-4821-9673-8B65C50B0B35}" name="j.m." dataDxfId="266" totalsRowDxfId="265"/>
    <tableColumn id="4" xr3:uid="{F0D1DB39-D255-443B-AEC9-88BFD96A607D}" name="Ilość" dataDxfId="264" totalsRowDxfId="263"/>
    <tableColumn id="5" xr3:uid="{9AAB2291-093C-4EBA-AAA9-8E8EB506AA85}" name="C.j. netto" dataDxfId="262" totalsRowDxfId="261" dataCellStyle="Walutowy"/>
    <tableColumn id="6" xr3:uid="{9570BDFB-CFD2-4631-95C8-9A3074293B62}" name="Wartość netto" totalsRowFunction="sum" dataDxfId="260" totalsRowDxfId="259" dataCellStyle="Walutowy">
      <calculatedColumnFormula>Tabela16[[#This Row],[Ilość]]*Tabela16[[#This Row],[C.j. netto]]</calculatedColumnFormula>
    </tableColumn>
    <tableColumn id="7" xr3:uid="{5ADCD831-B7CD-4B86-ADF7-1971452377CB}" name="Stawka podatku VAT" dataDxfId="258" totalsRowDxfId="257"/>
    <tableColumn id="8" xr3:uid="{1691AD71-41C5-44D9-83D8-225F54E41B23}" name="C.j. brutto" dataDxfId="256" totalsRowDxfId="255" dataCellStyle="Walutowy"/>
    <tableColumn id="9" xr3:uid="{F9496648-EF8E-462F-BD8A-26E153089007}" name="Wartość brutto" dataDxfId="254" totalsRowDxfId="253"/>
    <tableColumn id="10" xr3:uid="{3A76DDB2-F327-48CC-9403-1A41E57A4268}" name="Producent " dataDxfId="252" totalsRowDxfId="251"/>
    <tableColumn id="11" xr3:uid="{B774FC04-6984-45E0-9659-E3818A6AA9E3}" name="Kod EAN" dataDxfId="250" totalsRowDxfId="249"/>
    <tableColumn id="12" xr3:uid="{D3F98270-BD52-474B-A096-5D8D8888F5AF}" name="Nazwa handlowa, dawka, postać , ilość w opakowaniu" dataDxfId="248" totalsRowDxfId="24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D2A08AC-614F-4057-9997-23994135FAC3}" name="Tabela17" displayName="Tabela17" ref="A8:L21" totalsRowCount="1" headerRowDxfId="246" dataDxfId="244" totalsRowDxfId="242" headerRowBorderDxfId="245" tableBorderDxfId="243" totalsRowBorderDxfId="241">
  <autoFilter ref="A8:L20" xr:uid="{130899A0-5238-436C-8610-1D3DDD213376}"/>
  <tableColumns count="12">
    <tableColumn id="1" xr3:uid="{D6AF7C4A-4223-459B-A860-EF6EC333B7B7}" name="L.p." totalsRowLabel="Suma" dataDxfId="240" totalsRowDxfId="239"/>
    <tableColumn id="2" xr3:uid="{66D96A8D-F838-4A65-AECD-9D3FD8E31400}" name="Nazwa, postać, dawka" dataDxfId="238" totalsRowDxfId="237"/>
    <tableColumn id="3" xr3:uid="{BAC705CB-305B-401B-B1BA-05D8A6626C1F}" name="j.m." dataDxfId="236" totalsRowDxfId="235"/>
    <tableColumn id="4" xr3:uid="{EE2917AD-FB40-487C-AD53-A20A83CFD6BF}" name="Ilość" dataDxfId="234" totalsRowDxfId="233"/>
    <tableColumn id="5" xr3:uid="{D53880C9-7E1B-4BB9-859E-07D0ACAD8FF7}" name="C.j. netto" dataDxfId="232" totalsRowDxfId="231" dataCellStyle="Walutowy"/>
    <tableColumn id="6" xr3:uid="{58248794-F861-4245-A87F-B582A1EBAECB}" name="Wartość netto" totalsRowFunction="sum" dataDxfId="230" totalsRowDxfId="229" dataCellStyle="Walutowy">
      <calculatedColumnFormula>Tabela17[[#This Row],[Ilość]]*Tabela17[[#This Row],[C.j. netto]]</calculatedColumnFormula>
    </tableColumn>
    <tableColumn id="7" xr3:uid="{5163AC4F-881F-4386-8E22-DBB480F07C2C}" name="Stawka podatku VAT" dataDxfId="228" totalsRowDxfId="227"/>
    <tableColumn id="8" xr3:uid="{C8391E24-1E84-4AB4-BF89-4E2031E52F80}" name="C.j. brutto" dataDxfId="226" totalsRowDxfId="225" dataCellStyle="Walutowy"/>
    <tableColumn id="9" xr3:uid="{B83B39F7-8830-4917-90F8-A2DD9C400305}" name="Wartość brutto" dataDxfId="224" totalsRowDxfId="223"/>
    <tableColumn id="10" xr3:uid="{DF463F9A-E94D-4FB2-BD14-69C0104EC692}" name="Producent " dataDxfId="222" totalsRowDxfId="221"/>
    <tableColumn id="11" xr3:uid="{880BEB05-D78C-4610-B5B4-81675E6158B3}" name="Kod EAN" dataDxfId="220" totalsRowDxfId="219"/>
    <tableColumn id="12" xr3:uid="{717A3483-F2E6-4B8B-A62F-B97C94686791}" name="Nazwa handlowa, dawka, postać , ilość w opakowaniu" dataDxfId="218" totalsRowDxfId="21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3A6FA0-CC44-4439-93BB-59948F3FC576}" name="Tabela18" displayName="Tabela18" ref="A8:L11" totalsRowCount="1" headerRowDxfId="216" dataDxfId="214" totalsRowDxfId="212" headerRowBorderDxfId="215" tableBorderDxfId="213" totalsRowBorderDxfId="211">
  <autoFilter ref="A8:L10" xr:uid="{99F3835E-878F-4D8C-B500-14DC606406FD}"/>
  <sortState ref="A9:L10">
    <sortCondition ref="B8:B10"/>
  </sortState>
  <tableColumns count="12">
    <tableColumn id="1" xr3:uid="{9CD323A2-45E3-4ADA-AEBC-48D627BAFA4A}" name="L.p." totalsRowLabel="Suma" dataDxfId="210" totalsRowDxfId="209"/>
    <tableColumn id="2" xr3:uid="{24A7EC71-9FAF-4B15-913B-AB4294878A18}" name="Nazwa, postać, dawka" dataDxfId="208" totalsRowDxfId="207"/>
    <tableColumn id="3" xr3:uid="{0ED46D95-B943-421C-A1FF-BC24A6DAB15F}" name="j.m." dataDxfId="206" totalsRowDxfId="205"/>
    <tableColumn id="4" xr3:uid="{DC06B65F-205B-4FE7-9B42-246B283EE94B}" name="Ilość" dataDxfId="204" totalsRowDxfId="203"/>
    <tableColumn id="5" xr3:uid="{F158C13C-41FC-42A3-BBA5-48032F0FFF9D}" name="C.j. netto" dataDxfId="202" totalsRowDxfId="201" dataCellStyle="Walutowy"/>
    <tableColumn id="6" xr3:uid="{31B47745-318E-4F29-B890-F4AA531660FA}" name="Wartość netto" totalsRowFunction="sum" dataDxfId="200" totalsRowDxfId="199" dataCellStyle="Walutowy">
      <calculatedColumnFormula>Tabela18[[#This Row],[Ilość]]*Tabela18[[#This Row],[C.j. netto]]</calculatedColumnFormula>
    </tableColumn>
    <tableColumn id="7" xr3:uid="{1DADF34A-324B-4D24-86DF-D1BA4501B8AA}" name="Stawka podatku VAT" dataDxfId="198" totalsRowDxfId="197"/>
    <tableColumn id="8" xr3:uid="{E4AEDECA-4B3D-456F-B2CC-48E338366AC6}" name="C.j. brutto" dataDxfId="196" totalsRowDxfId="195" dataCellStyle="Walutowy"/>
    <tableColumn id="9" xr3:uid="{A9E6B9B7-B15A-4169-A3F6-F259B4BB2E49}" name="Wartość brutto" dataDxfId="194" totalsRowDxfId="193"/>
    <tableColumn id="10" xr3:uid="{AB921B4F-C0AD-41BE-AB6C-B5D5D5D15E50}" name="Producent " dataDxfId="192" totalsRowDxfId="191"/>
    <tableColumn id="11" xr3:uid="{8EA99F28-9F10-4CF6-82A2-60DA18945282}" name="Kod EAN" dataDxfId="190" totalsRowDxfId="189"/>
    <tableColumn id="12" xr3:uid="{8C0C0953-6FA3-4C54-A180-0665C855FFBE}" name="Nazwa handlowa, dawka, postać , ilość w opakowaniu" dataDxfId="188" totalsRowDxfId="18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6B45041-EAF9-42EB-9A5A-48C3D83FB3D6}" name="Tabela19" displayName="Tabela19" ref="A8:L10" totalsRowCount="1" headerRowDxfId="186" dataDxfId="184" totalsRowDxfId="182" headerRowBorderDxfId="185" tableBorderDxfId="183" totalsRowBorderDxfId="181">
  <autoFilter ref="A8:L9" xr:uid="{130899A0-5238-436C-8610-1D3DDD213376}"/>
  <sortState ref="A9:L9">
    <sortCondition ref="B8:B9"/>
  </sortState>
  <tableColumns count="12">
    <tableColumn id="1" xr3:uid="{3D382266-6A3E-4387-BE67-4BC519FAE8D8}" name="L.p." totalsRowLabel="Suma" dataDxfId="180" totalsRowDxfId="179" totalsRowCellStyle="Normalny 2"/>
    <tableColumn id="2" xr3:uid="{D2FFA732-F927-442D-99F1-B74FB609E094}" name="Nazwa, postać, dawka" dataDxfId="178" totalsRowDxfId="177" totalsRowCellStyle="Normalny 2"/>
    <tableColumn id="3" xr3:uid="{761C980B-7108-4EE2-BC14-AB00DA31F77E}" name="j.m." dataDxfId="176" totalsRowDxfId="175" totalsRowCellStyle="Normalny 2"/>
    <tableColumn id="4" xr3:uid="{97AD48FE-97D2-4E0A-9E6A-1136F7472629}" name="Ilość" dataDxfId="174" totalsRowDxfId="173" totalsRowCellStyle="Normalny 2"/>
    <tableColumn id="5" xr3:uid="{2B558EB9-82C7-46FF-B6CA-D35C323CB814}" name="C.j. netto" dataDxfId="172" totalsRowDxfId="171" totalsRowCellStyle="Normalny 2"/>
    <tableColumn id="6" xr3:uid="{0CD75309-D0AB-4234-9430-F7907209821B}" name="Wartość netto" totalsRowFunction="sum" dataDxfId="170" totalsRowDxfId="169" totalsRowCellStyle="Normalny 2">
      <calculatedColumnFormula>Tabela19[[#This Row],[Ilość]]*Tabela19[[#This Row],[C.j. netto]]</calculatedColumnFormula>
    </tableColumn>
    <tableColumn id="7" xr3:uid="{529FA2DD-C5F1-4AA4-AA1E-4B011EC51B49}" name="Stawka podatku VAT" dataDxfId="168" totalsRowDxfId="167" totalsRowCellStyle="Normalny 2"/>
    <tableColumn id="8" xr3:uid="{C73654E3-120E-4299-BDEB-D5F1CEAD7F5F}" name="C.j. brutto" dataDxfId="166" totalsRowDxfId="165" totalsRowCellStyle="Normalny 2"/>
    <tableColumn id="9" xr3:uid="{A60E4527-2788-4A02-9EEC-45DFC3556125}" name="Wartość brutto" dataDxfId="164" totalsRowDxfId="163" totalsRowCellStyle="Normalny 2"/>
    <tableColumn id="10" xr3:uid="{98144643-30B1-42B4-81B2-51D5910F62C5}" name="Producent " dataDxfId="162" totalsRowDxfId="161" totalsRowCellStyle="Normalny 2"/>
    <tableColumn id="11" xr3:uid="{0A30D04B-E26F-4DC0-AFFD-2160473029C4}" name="Kod EAN" dataDxfId="160" totalsRowDxfId="159" totalsRowCellStyle="Normalny 2"/>
    <tableColumn id="12" xr3:uid="{C9F69A05-12D1-4F84-8BB6-29EAE40266EB}" name="Nazwa handlowa, dawka, postać , ilość w opakowaniu" dataDxfId="158" totalsRowDxfId="157" totalsRowCellStyle="Normalny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8EC7E41-FE52-45F5-A714-4417726783BF}" name="Tabela2" displayName="Tabela2" ref="A8:L35" totalsRowCount="1" headerRowDxfId="678" dataDxfId="676" totalsRowDxfId="674" headerRowBorderDxfId="677" tableBorderDxfId="675" totalsRowBorderDxfId="673">
  <autoFilter ref="A8:L34" xr:uid="{130899A0-5238-436C-8610-1D3DDD213376}"/>
  <tableColumns count="12">
    <tableColumn id="1" xr3:uid="{5EC50886-B4CC-4C7A-AB79-B4D47EC3A321}" name="L.p." totalsRowLabel="Suma" dataDxfId="672" totalsRowDxfId="671"/>
    <tableColumn id="2" xr3:uid="{21405A05-B867-4651-B6B1-EBF1F9588189}" name="Nazwa, postać, dawka" dataDxfId="670" totalsRowDxfId="669"/>
    <tableColumn id="3" xr3:uid="{7A418AD0-0014-4A8E-A9D8-07748D90C55C}" name="j.m." dataDxfId="668" totalsRowDxfId="667"/>
    <tableColumn id="4" xr3:uid="{E5A29FDC-B10F-438F-ADDF-BE1C2A5D357F}" name="Ilość" dataDxfId="666" totalsRowDxfId="665"/>
    <tableColumn id="5" xr3:uid="{A7273E42-B639-47C5-8C20-53607B193AE1}" name="C.j. netto" dataDxfId="664" totalsRowDxfId="663" dataCellStyle="Walutowy"/>
    <tableColumn id="6" xr3:uid="{12A20E02-76A2-4ED1-804E-F8C2EEA49C8A}" name="Wartość netto" totalsRowFunction="sum" dataDxfId="662" totalsRowDxfId="661" dataCellStyle="Walutowy">
      <calculatedColumnFormula>Tabela2[[#This Row],[Ilość]]*Tabela2[[#This Row],[C.j. netto]]</calculatedColumnFormula>
    </tableColumn>
    <tableColumn id="7" xr3:uid="{803DC43D-502D-4F82-821C-42F992F2E4A4}" name="Stawka podatku VAT" dataDxfId="660" totalsRowDxfId="659"/>
    <tableColumn id="8" xr3:uid="{2E755E8B-698C-46B5-8865-5D310511AF87}" name="C.j. brutto" dataDxfId="658" totalsRowDxfId="657" dataCellStyle="Walutowy"/>
    <tableColumn id="9" xr3:uid="{F514352F-B68A-4141-8DE8-D429BE769C3D}" name="Wartość brutto" dataDxfId="656" totalsRowDxfId="655"/>
    <tableColumn id="10" xr3:uid="{888CF3D1-6FAA-4CA2-A214-143451C7528F}" name="Producent " dataDxfId="654" totalsRowDxfId="653"/>
    <tableColumn id="11" xr3:uid="{92D3947B-E4CC-4996-9C8A-D00AF668111E}" name="Kod EAN" dataDxfId="652" totalsRowDxfId="651"/>
    <tableColumn id="12" xr3:uid="{E06B51DA-9624-421E-8B3F-1B9BAAD5710D}" name="Nazwa handlowa, dawka, postać , ilość w opakowaniu" dataDxfId="650" totalsRowDxfId="649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D530A8D-ACCF-4CD9-BD21-DB6D5924EA6B}" name="Tabela20" displayName="Tabela20" ref="A8:L11" totalsRowCount="1" headerRowDxfId="156" dataDxfId="154" headerRowBorderDxfId="155" tableBorderDxfId="153" totalsRowBorderDxfId="152">
  <autoFilter ref="A8:L10" xr:uid="{130899A0-5238-436C-8610-1D3DDD213376}"/>
  <sortState ref="A9:L10">
    <sortCondition ref="B8:B10"/>
  </sortState>
  <tableColumns count="12">
    <tableColumn id="1" xr3:uid="{331001F9-413B-435E-8D8B-DBD06585C711}" name="L.p." totalsRowLabel="Suma" dataDxfId="151" totalsRowDxfId="150"/>
    <tableColumn id="2" xr3:uid="{EAC010DC-6D8E-4E8F-9F36-8CB3A5BC2017}" name="Nazwa, postać, dawka" dataDxfId="149" totalsRowDxfId="148"/>
    <tableColumn id="3" xr3:uid="{93CD58C6-A8E1-49D5-87E8-3DFF68CE03FC}" name="j.m." dataDxfId="147" totalsRowDxfId="146"/>
    <tableColumn id="4" xr3:uid="{651529A5-BAF1-4116-83B3-C404D5E1FF05}" name="Ilość" dataDxfId="145" totalsRowDxfId="144"/>
    <tableColumn id="5" xr3:uid="{1AAE85F0-F0C5-471B-A7E8-AE5A5DEB66C5}" name="C.j. netto" dataDxfId="143" totalsRowDxfId="142"/>
    <tableColumn id="6" xr3:uid="{030A41E9-D899-46E5-B60E-C1A2C75AFD88}" name="Wartość netto" totalsRowFunction="sum" dataDxfId="141" totalsRowDxfId="140">
      <calculatedColumnFormula>Tabela20[[#This Row],[Ilość]]*Tabela20[[#This Row],[C.j. netto]]</calculatedColumnFormula>
    </tableColumn>
    <tableColumn id="7" xr3:uid="{4D4C6588-D602-4F40-BCFE-095088EF6F52}" name="Stawka podatku VAT" dataDxfId="139" totalsRowDxfId="138"/>
    <tableColumn id="8" xr3:uid="{3D17622F-7B23-4430-8039-E1440BEC940B}" name="C.j. brutto" dataDxfId="137" totalsRowDxfId="136"/>
    <tableColumn id="9" xr3:uid="{1F74A4B7-8140-4BC7-9932-7068EE560BBC}" name="Wartość brutto" dataDxfId="135" totalsRowDxfId="134"/>
    <tableColumn id="10" xr3:uid="{39D2B455-896A-4131-8AC3-106CE07DF0D8}" name="Producent " dataDxfId="133" totalsRowDxfId="132"/>
    <tableColumn id="11" xr3:uid="{58A38415-3734-482D-9DA1-2E0A4472D382}" name="Kod EAN" dataDxfId="131" totalsRowDxfId="130"/>
    <tableColumn id="12" xr3:uid="{7F23B4F0-8936-4B0E-BEAE-F08ECCD22F6D}" name="Nazwa handlowa, dawka, postać , ilość w opakowaniu" dataDxfId="129" totalsRowDxfId="12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4D1BD2F-313F-4018-A9EA-F9C34FC45412}" name="Tabela21" displayName="Tabela21" ref="A8:L11" totalsRowCount="1" headerRowDxfId="127" dataDxfId="125" headerRowBorderDxfId="126" tableBorderDxfId="124" totalsRowBorderDxfId="123">
  <autoFilter ref="A8:L10" xr:uid="{130899A0-5238-436C-8610-1D3DDD213376}"/>
  <tableColumns count="12">
    <tableColumn id="1" xr3:uid="{2781969D-7E99-44F9-90E1-D228D0A3D747}" name="L.p." totalsRowLabel="Suma" dataDxfId="122" totalsRowDxfId="121"/>
    <tableColumn id="2" xr3:uid="{A66B86FD-92B4-4FB7-9A5B-F4A9FDEF1A2A}" name="Nazwa, postać, dawka" dataDxfId="120" totalsRowDxfId="119"/>
    <tableColumn id="3" xr3:uid="{9F5B11DB-F6CA-4C67-B96E-9E81795CEC50}" name="j.m." dataDxfId="118" totalsRowDxfId="117"/>
    <tableColumn id="4" xr3:uid="{2705E195-EC13-4D63-BDF7-D525F1F32D9B}" name="Ilość" dataDxfId="116" totalsRowDxfId="115"/>
    <tableColumn id="5" xr3:uid="{4B4A40CD-C1A9-4B41-9140-8402251142DB}" name="C.j. netto" dataDxfId="114" totalsRowDxfId="113" dataCellStyle="Walutowy"/>
    <tableColumn id="6" xr3:uid="{6C5E87B2-EE1B-4D13-885D-ED1A5B72AE3F}" name="Wartość netto" totalsRowFunction="sum" dataDxfId="112" totalsRowDxfId="111" dataCellStyle="Walutowy">
      <calculatedColumnFormula>Tabela21[[#This Row],[Ilość]]*Tabela21[[#This Row],[C.j. netto]]</calculatedColumnFormula>
    </tableColumn>
    <tableColumn id="7" xr3:uid="{A5D87D71-E835-40B0-8EA4-C30162776551}" name="Stawka podatku VAT" dataDxfId="110" totalsRowDxfId="109"/>
    <tableColumn id="8" xr3:uid="{EDD5E1DD-63E8-4518-B486-DEF6A8C1166B}" name="C.j. brutto" dataDxfId="108" totalsRowDxfId="107" dataCellStyle="Walutowy"/>
    <tableColumn id="9" xr3:uid="{A19B84D7-2B2E-43A3-9A71-04E2351D3514}" name="Wartość brutto" dataDxfId="106" totalsRowDxfId="105"/>
    <tableColumn id="10" xr3:uid="{76E8E37A-9938-4553-9256-B90F8DCAB5AA}" name="Producent " dataDxfId="104" totalsRowDxfId="103"/>
    <tableColumn id="11" xr3:uid="{BAA38649-0AE4-4F6C-ACAE-FAE0D927C9AB}" name="Kod EAN" dataDxfId="102" totalsRowDxfId="101"/>
    <tableColumn id="12" xr3:uid="{66D07C94-536B-412B-9900-7E26683963C7}" name="Nazwa handlowa, dawka, postać , ilość w opakowaniu" dataDxfId="100" totalsRowDxfId="9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A07018-5F36-4FA3-985C-CA2C217418C3}" name="Tabela22" displayName="Tabela22" ref="A8:L10" totalsRowCount="1" headerRowDxfId="98" dataDxfId="96" headerRowBorderDxfId="97" tableBorderDxfId="95" totalsRowBorderDxfId="94">
  <autoFilter ref="A8:L9" xr:uid="{130899A0-5238-436C-8610-1D3DDD213376}"/>
  <tableColumns count="12">
    <tableColumn id="1" xr3:uid="{EA9029A3-410C-4BCD-970B-DE76B81A903A}" name="L.p." totalsRowLabel="Suma" dataDxfId="93" totalsRowDxfId="92"/>
    <tableColumn id="2" xr3:uid="{858604BF-E630-4D11-8163-B4BB80BB1659}" name="Nazwa, postać, dawka" dataDxfId="91" totalsRowDxfId="90"/>
    <tableColumn id="3" xr3:uid="{FF5729B4-7822-4005-9EFC-E31C2D72D983}" name="j.m." dataDxfId="89" totalsRowDxfId="88"/>
    <tableColumn id="4" xr3:uid="{B14C43DE-876F-4379-9C74-AE9B226A7D47}" name="Ilość" dataDxfId="87" totalsRowDxfId="86"/>
    <tableColumn id="5" xr3:uid="{6BEDE43E-41CF-4513-A4A7-6F7AA94D1800}" name="C.j. netto" dataDxfId="85" totalsRowDxfId="84" dataCellStyle="Walutowy"/>
    <tableColumn id="6" xr3:uid="{7EB228B7-5E9C-43B3-BC5E-CB4EE1DCCC89}" name="Wartość netto" totalsRowFunction="sum" dataDxfId="83" totalsRowDxfId="82" dataCellStyle="Walutowy">
      <calculatedColumnFormula>Tabela22[[#This Row],[Ilość]]*Tabela22[[#This Row],[C.j. netto]]</calculatedColumnFormula>
    </tableColumn>
    <tableColumn id="7" xr3:uid="{8E8E8759-3C2A-4CEE-9E43-D5D1283AE004}" name="Stawka podatku VAT" dataDxfId="81" totalsRowDxfId="80"/>
    <tableColumn id="8" xr3:uid="{C1960EB8-F51B-4222-8B2E-7FEB8739DA84}" name="C.j. brutto" dataDxfId="79" totalsRowDxfId="78" dataCellStyle="Walutowy"/>
    <tableColumn id="9" xr3:uid="{6ACCEE01-3D75-45E4-9F5D-F32FB5443228}" name="Wartość brutto" dataDxfId="77" totalsRowDxfId="76"/>
    <tableColumn id="10" xr3:uid="{DAD1BA66-A7ED-41C5-AA5A-828FF86B3D66}" name="Producent " dataDxfId="75" totalsRowDxfId="74"/>
    <tableColumn id="11" xr3:uid="{75480A16-AC03-463B-8912-E5ACC0CB9316}" name="Kod EAN" dataDxfId="73" totalsRowDxfId="72"/>
    <tableColumn id="12" xr3:uid="{3DE795FD-1651-4CF5-B8F1-34EEBA79B5D7}" name="Nazwa handlowa, dawka, postać , ilość w opakowaniu" dataDxfId="71" totalsRowDxfId="7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04586C2-F42A-476F-9E3E-CBD3AD5A8047}" name="Tabela23" displayName="Tabela23" ref="A8:L11" totalsRowCount="1" headerRowDxfId="69" dataDxfId="67" headerRowBorderDxfId="68" tableBorderDxfId="66" totalsRowBorderDxfId="65">
  <autoFilter ref="A8:L10" xr:uid="{130899A0-5238-436C-8610-1D3DDD213376}"/>
  <tableColumns count="12">
    <tableColumn id="1" xr3:uid="{597B882A-BCC0-47EF-BE19-45B8385F001F}" name="L.p." totalsRowLabel="Suma" dataDxfId="64" totalsRowDxfId="63"/>
    <tableColumn id="2" xr3:uid="{9BBB0123-C8E4-44A3-8E3C-5A0CDBEDBD7E}" name="Nazwa, postać, dawka" dataDxfId="62" totalsRowDxfId="61"/>
    <tableColumn id="3" xr3:uid="{7DC757B2-3242-46E7-8D83-BFF92C8DB890}" name="j.m." dataDxfId="60" totalsRowDxfId="59"/>
    <tableColumn id="4" xr3:uid="{FD96D338-6FE5-43F5-B15A-E05EB0728F7B}" name="Ilość" dataDxfId="58" totalsRowDxfId="57"/>
    <tableColumn id="5" xr3:uid="{9D60FEC6-5844-4DBF-86CD-E6BD3F4D3476}" name="C.j. netto" dataDxfId="56" totalsRowDxfId="55" dataCellStyle="Walutowy"/>
    <tableColumn id="6" xr3:uid="{698B9A97-1125-41C4-B402-B13A3EC75DEA}" name="Wartość netto" totalsRowFunction="sum" dataDxfId="54" totalsRowDxfId="53" dataCellStyle="Walutowy">
      <calculatedColumnFormula>Tabela23[[#This Row],[C.j. netto]]*Tabela23[[#This Row],[Ilość]]</calculatedColumnFormula>
    </tableColumn>
    <tableColumn id="7" xr3:uid="{B661DCA5-4746-4D1E-A12D-A7A01BC2BB1E}" name="Stawka podatku VAT" dataDxfId="52" totalsRowDxfId="51"/>
    <tableColumn id="8" xr3:uid="{8F962F9B-F557-42B6-B38F-CD808E23B598}" name="C.j. brutto" dataDxfId="50" totalsRowDxfId="49" dataCellStyle="Walutowy"/>
    <tableColumn id="9" xr3:uid="{42F5F08C-76FD-4604-9260-B56E3B6F9F52}" name="Wartość brutto" dataDxfId="48" totalsRowDxfId="47"/>
    <tableColumn id="10" xr3:uid="{66811B04-F4D6-41D3-97B1-13299B31386F}" name="Producent " dataDxfId="46" totalsRowDxfId="45"/>
    <tableColumn id="11" xr3:uid="{DFF5CACA-71F2-4BF5-9658-8958D19F467A}" name="Kod EAN" dataDxfId="44" totalsRowDxfId="43"/>
    <tableColumn id="12" xr3:uid="{B764C24D-5C14-4D7F-99E8-C0CAC348E43C}" name="Nazwa handlowa, dawka, postać , ilość w opakowaniu" dataDxfId="42" totalsRowDxfId="41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A93E4C3-08AA-46B0-BE8C-3922680F17FC}" name="Tabela24" displayName="Tabela24" ref="A8:L11" totalsRowCount="1" headerRowDxfId="40" dataDxfId="38" headerRowBorderDxfId="39" tableBorderDxfId="37" totalsRowBorderDxfId="36">
  <autoFilter ref="A8:L10" xr:uid="{130899A0-5238-436C-8610-1D3DDD213376}"/>
  <tableColumns count="12">
    <tableColumn id="1" xr3:uid="{F73E923D-42A2-45A2-8AB7-A17418C8F284}" name="L.p." totalsRowLabel="Suma" dataDxfId="35" totalsRowDxfId="34"/>
    <tableColumn id="2" xr3:uid="{2A2EDA57-AAF3-4421-8A22-F50057793CFE}" name="Nazwa, postać, dawka" dataDxfId="33" totalsRowDxfId="32"/>
    <tableColumn id="3" xr3:uid="{5A310391-B5F8-4E9F-8E78-192BF2625218}" name="j.m." dataDxfId="31" totalsRowDxfId="30"/>
    <tableColumn id="4" xr3:uid="{A4686877-7BC4-4C8F-B28B-25C690EC55B3}" name="Ilość" dataDxfId="29" totalsRowDxfId="28"/>
    <tableColumn id="5" xr3:uid="{CA435F80-D80B-4E35-A4AA-FA75121E3D7D}" name="C.j. netto" dataDxfId="27" totalsRowDxfId="26" dataCellStyle="Walutowy"/>
    <tableColumn id="6" xr3:uid="{393CD535-1AD0-41B9-9A99-38DD8F887CA4}" name="Wartość netto" totalsRowFunction="sum" dataDxfId="25" totalsRowDxfId="24" dataCellStyle="Walutowy"/>
    <tableColumn id="7" xr3:uid="{B4883926-0EEA-4DE6-9E98-3F4ACB364ED3}" name="Stawka podatku VAT" dataDxfId="23" totalsRowDxfId="22"/>
    <tableColumn id="8" xr3:uid="{50F0E539-22C7-4737-A7F3-50B8C6587FB5}" name="C.j. brutto" dataDxfId="21" totalsRowDxfId="20" dataCellStyle="Walutowy"/>
    <tableColumn id="9" xr3:uid="{281B1205-F6FC-4DBC-8729-A3189B60719C}" name="Wartość brutto" dataDxfId="19" totalsRowDxfId="18"/>
    <tableColumn id="10" xr3:uid="{D6ADB40C-4F1B-4962-BF00-F38DE927C3FB}" name="Producent " dataDxfId="17" totalsRowDxfId="16"/>
    <tableColumn id="11" xr3:uid="{EF33E13A-938B-443E-87BE-099C1E152550}" name="Kod EAN" dataDxfId="15" totalsRowDxfId="14"/>
    <tableColumn id="12" xr3:uid="{E6C1E863-70DF-408A-B871-41E73AA14643}" name="Nazwa handlowa, dawka, postać , ilość w opakowaniu" dataDxfId="13" totalsRow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6FD6A9-93C5-4223-8E29-8036910CD33A}" name="Tabela3" displayName="Tabela3" ref="A8:L13" totalsRowCount="1" headerRowDxfId="648" dataDxfId="646" totalsRowDxfId="644" headerRowBorderDxfId="647" tableBorderDxfId="645" totalsRowBorderDxfId="643">
  <autoFilter ref="A8:L12" xr:uid="{130899A0-5238-436C-8610-1D3DDD213376}"/>
  <sortState ref="A9:L11">
    <sortCondition ref="B8:B11"/>
  </sortState>
  <tableColumns count="12">
    <tableColumn id="1" xr3:uid="{0780B029-001D-44EE-BE21-5999324D6F1B}" name="L.p." totalsRowLabel="Suma" dataDxfId="642" totalsRowDxfId="641"/>
    <tableColumn id="2" xr3:uid="{901AD8B7-740E-4C8F-9BAD-6604156D41B3}" name="Nazwa, postać, dawka" dataDxfId="640" totalsRowDxfId="639"/>
    <tableColumn id="3" xr3:uid="{1ADC1F4E-799E-4518-BF1D-961A044C3B5D}" name="j.m." dataDxfId="638" totalsRowDxfId="637"/>
    <tableColumn id="4" xr3:uid="{97FC4335-B797-41A4-A755-0126A2A15BF4}" name="Ilość" dataDxfId="636" totalsRowDxfId="635"/>
    <tableColumn id="5" xr3:uid="{F73F52F1-7A9B-46AF-ABF0-2B6DCADE6708}" name="C.j. netto" dataDxfId="634" totalsRowDxfId="633"/>
    <tableColumn id="6" xr3:uid="{8C7EB58D-0F51-4674-8DF5-8346D0B0D3EB}" name="Wartość netto" totalsRowFunction="sum" dataDxfId="632" totalsRowDxfId="631">
      <calculatedColumnFormula>Tabela3[[#This Row],[Ilość]]*Tabela3[[#This Row],[C.j. netto]]</calculatedColumnFormula>
    </tableColumn>
    <tableColumn id="7" xr3:uid="{E84D8CE2-7470-4733-80DC-AC9B11A19DF7}" name="Stawka podatku VAT" dataDxfId="630" totalsRowDxfId="629"/>
    <tableColumn id="8" xr3:uid="{18C39F7C-AE95-4D33-8694-A2926E01640A}" name="C.j. brutto" dataDxfId="628" totalsRowDxfId="627"/>
    <tableColumn id="9" xr3:uid="{5481A9AA-5FB1-4FFA-B697-D2CF5DF207FE}" name="Wartość brutto" dataDxfId="626" totalsRowDxfId="625"/>
    <tableColumn id="10" xr3:uid="{A4BBA3E6-2756-4280-BBB0-F483C3750C59}" name="Producent " dataDxfId="624" totalsRowDxfId="623"/>
    <tableColumn id="11" xr3:uid="{1B35B991-A2EB-489C-AB87-BB53B8433B20}" name="Kod EAN" dataDxfId="622" totalsRowDxfId="621"/>
    <tableColumn id="12" xr3:uid="{99B26460-E215-4150-9B6B-E7DCF26FFF7E}" name="Nazwa handlowa, dawka, postać , ilość w opakowaniu" dataDxfId="620" totalsRowDxfId="61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ABABB-23E1-400F-9918-0E1ABD3C23C7}" name="Tabela4" displayName="Tabela4" ref="A8:L11" totalsRowCount="1" headerRowDxfId="618" dataDxfId="616" headerRowBorderDxfId="617" tableBorderDxfId="615" totalsRowBorderDxfId="614">
  <autoFilter ref="A8:L10" xr:uid="{130899A0-5238-436C-8610-1D3DDD213376}"/>
  <sortState ref="A9:L9">
    <sortCondition ref="B8:B9"/>
  </sortState>
  <tableColumns count="12">
    <tableColumn id="1" xr3:uid="{D77F5A35-0207-4FF9-8E24-1A5A6AA691DC}" name="L.p." totalsRowLabel="Suma" dataDxfId="613" totalsRowDxfId="612" totalsRowCellStyle="Normalny 2"/>
    <tableColumn id="2" xr3:uid="{E314D89D-034F-42E5-A50B-E4D8C9EE13B7}" name="Nazwa, postać, dawka" dataDxfId="611" totalsRowDxfId="610" totalsRowCellStyle="Normalny 2"/>
    <tableColumn id="3" xr3:uid="{536C7F3E-4A97-4AAF-A537-E02F5FAAC24D}" name="j.m." dataDxfId="609" totalsRowDxfId="608" totalsRowCellStyle="Normalny 2"/>
    <tableColumn id="4" xr3:uid="{5ADCC5CB-CDBB-4497-A096-46AEEA063E4E}" name="Ilość" dataDxfId="607" totalsRowDxfId="606" totalsRowCellStyle="Normalny 2"/>
    <tableColumn id="5" xr3:uid="{95C325C4-EE2E-4ED2-B53C-02F8277127C5}" name="C.j. netto" dataDxfId="605" totalsRowDxfId="604" totalsRowCellStyle="Normalny 2"/>
    <tableColumn id="6" xr3:uid="{46D6BEC0-FEDB-494B-AD77-DA460B7BF52C}" name="Wartość netto" totalsRowFunction="sum" dataDxfId="603" totalsRowDxfId="602" totalsRowCellStyle="Normalny 2">
      <calculatedColumnFormula>Tabela4[[#This Row],[Ilość]]*Tabela4[[#This Row],[C.j. netto]]</calculatedColumnFormula>
    </tableColumn>
    <tableColumn id="7" xr3:uid="{D6F25EB7-BE22-46B2-B166-612022F25FCE}" name="Stawka podatku VAT" dataDxfId="601" totalsRowDxfId="600" totalsRowCellStyle="Normalny 2"/>
    <tableColumn id="8" xr3:uid="{0C629118-8234-424A-8A7A-25A89C2226D5}" name="C.j. brutto" dataDxfId="599" totalsRowDxfId="598" totalsRowCellStyle="Normalny 2"/>
    <tableColumn id="9" xr3:uid="{228098BD-B6DC-448F-B59A-DF1F474FAF48}" name="Wartość brutto" dataDxfId="597" totalsRowDxfId="596" totalsRowCellStyle="Normalny 2"/>
    <tableColumn id="10" xr3:uid="{58C28767-F181-4CD1-8FB5-207E4A2B9D45}" name="Producent " dataDxfId="595" totalsRowDxfId="594" totalsRowCellStyle="Normalny 2"/>
    <tableColumn id="11" xr3:uid="{43A2B140-FB04-46CC-84C1-27DF55E55F97}" name="Kod EAN" dataDxfId="593" totalsRowDxfId="592" totalsRowCellStyle="Normalny 2"/>
    <tableColumn id="12" xr3:uid="{CB12C3E9-E725-4714-9B6C-918356E52798}" name="Nazwa handlowa, dawka, postać , ilość w opakowaniu" dataDxfId="591" totalsRowDxfId="590" totalsRowCellStyle="Normalny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FB8BFA-907A-4B06-8AAF-5146320014F8}" name="Tabela5" displayName="Tabela5" ref="A8:L10" totalsRowCount="1" headerRowDxfId="589" dataDxfId="587" totalsRowDxfId="585" headerRowBorderDxfId="588" tableBorderDxfId="586" totalsRowBorderDxfId="584">
  <autoFilter ref="A8:L9" xr:uid="{99F3835E-878F-4D8C-B500-14DC606406FD}"/>
  <sortState ref="A9:L9">
    <sortCondition ref="B8:B9"/>
  </sortState>
  <tableColumns count="12">
    <tableColumn id="1" xr3:uid="{DAC14E2F-9046-4855-9AF0-44F2335FF668}" name="L.p." totalsRowLabel="Suma" dataDxfId="583" totalsRowDxfId="582"/>
    <tableColumn id="2" xr3:uid="{F42217AB-7CE3-418C-A2EF-F621AFCD589C}" name="Nazwa, postać, dawka" dataDxfId="581" totalsRowDxfId="580"/>
    <tableColumn id="3" xr3:uid="{26B46CCC-1E68-4940-A774-974F18A6B966}" name="j.m." dataDxfId="579" totalsRowDxfId="578"/>
    <tableColumn id="4" xr3:uid="{B369DF10-CF77-4C0F-81E7-281AF6DA6E82}" name="Ilość" dataDxfId="577" totalsRowDxfId="576"/>
    <tableColumn id="5" xr3:uid="{24F88A3D-EACD-4497-A9A1-586F76F73414}" name="C.j. netto" dataDxfId="575" totalsRowDxfId="574" dataCellStyle="Walutowy"/>
    <tableColumn id="6" xr3:uid="{C68CE1E6-0D1E-469E-9FCE-0D1431F60909}" name="Wartość netto" totalsRowFunction="sum" dataDxfId="573" totalsRowDxfId="572" dataCellStyle="Walutowy">
      <calculatedColumnFormula>Tabela5[[#This Row],[Ilość]]*Tabela5[[#This Row],[C.j. netto]]</calculatedColumnFormula>
    </tableColumn>
    <tableColumn id="7" xr3:uid="{DF7F7CA6-AF49-405A-B285-62390B84F8A2}" name="Stawka podatku VAT" dataDxfId="571" totalsRowDxfId="570"/>
    <tableColumn id="8" xr3:uid="{E8001026-3DB0-41EA-862F-263FC52C45DF}" name="C.j. brutto" dataDxfId="569" totalsRowDxfId="568" dataCellStyle="Walutowy"/>
    <tableColumn id="9" xr3:uid="{9B9F83CC-EDF5-45BF-9342-EF46330A49D5}" name="Wartość brutto" dataDxfId="567" totalsRowDxfId="566"/>
    <tableColumn id="10" xr3:uid="{B6F392A0-BA16-4094-9827-59694CFBAF17}" name="Producent " dataDxfId="565" totalsRowDxfId="564"/>
    <tableColumn id="11" xr3:uid="{1F9C1526-477A-4FCE-B37E-9B784E6C3E82}" name="Kod EAN" dataDxfId="563" totalsRowDxfId="562"/>
    <tableColumn id="12" xr3:uid="{5CD40993-E4B5-4529-BA5E-1408815864BA}" name="Nazwa handlowa, dawka, postać , ilość w opakowaniu" dataDxfId="561" totalsRowDxfId="56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F54E83-E5D9-4B8F-94A2-AEBFA333AF87}" name="Tabela6" displayName="Tabela6" ref="A8:L10" totalsRowCount="1" headerRowDxfId="559" dataDxfId="557" headerRowBorderDxfId="558" tableBorderDxfId="556" totalsRowBorderDxfId="555">
  <autoFilter ref="A8:L9" xr:uid="{130899A0-5238-436C-8610-1D3DDD213376}"/>
  <tableColumns count="12">
    <tableColumn id="1" xr3:uid="{FDB26589-A70D-4B12-BDDB-7F39CDB621CD}" name="L.p." totalsRowLabel="Suma" dataDxfId="554" totalsRowDxfId="553"/>
    <tableColumn id="2" xr3:uid="{58A6E5A1-3646-402E-83CA-C1BDA0F31AA1}" name="Nazwa, postać, dawka" dataDxfId="552" totalsRowDxfId="551"/>
    <tableColumn id="3" xr3:uid="{53B63CF5-F5DD-42A8-A656-63936197787C}" name="j.m." dataDxfId="550" totalsRowDxfId="549"/>
    <tableColumn id="4" xr3:uid="{23C6EDC0-A019-4FBF-9CB4-1CAC932AF0D8}" name="Ilość" dataDxfId="548" totalsRowDxfId="547"/>
    <tableColumn id="5" xr3:uid="{82D4268A-04E5-4E38-A733-694E5F36504F}" name="C.j. netto" dataDxfId="546" totalsRowDxfId="545" dataCellStyle="Walutowy"/>
    <tableColumn id="6" xr3:uid="{FE5F888F-5A5B-413B-83C8-497D284713BA}" name="Wartość netto" totalsRowFunction="sum" dataDxfId="544" totalsRowDxfId="543" dataCellStyle="Walutowy">
      <calculatedColumnFormula>Tabela6[[#This Row],[Ilość]]*Tabela6[[#This Row],[C.j. netto]]</calculatedColumnFormula>
    </tableColumn>
    <tableColumn id="7" xr3:uid="{6EFF2D5D-D16A-4600-91D5-9E295F4D7CB6}" name="Stawka podatku VAT" dataDxfId="542" totalsRowDxfId="541"/>
    <tableColumn id="8" xr3:uid="{DA69031B-F5AB-42A6-8FCB-B0F0D044738D}" name="C.j. brutto" dataDxfId="540" totalsRowDxfId="539" dataCellStyle="Walutowy"/>
    <tableColumn id="9" xr3:uid="{2DCC06BB-47E2-4816-AF29-F833DC64970A}" name="Wartość brutto" dataDxfId="538" totalsRowDxfId="537"/>
    <tableColumn id="10" xr3:uid="{39507133-4B4C-4758-A5FA-4A79D846C843}" name="Producent " dataDxfId="536" totalsRowDxfId="535"/>
    <tableColumn id="11" xr3:uid="{699D01B0-1E26-4C00-BB05-B4442EB3F4C1}" name="Kod EAN" dataDxfId="534" totalsRowDxfId="533"/>
    <tableColumn id="12" xr3:uid="{6903BBD2-06EC-4B9D-806D-37C65C15B767}" name="Nazwa handlowa, dawka, postać , ilość w opakowaniu" dataDxfId="532" totalsRowDxfId="53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78DCF7-73CD-48B3-954A-A1AA9389FFB5}" name="Tabela7" displayName="Tabela7" ref="A8:L10" totalsRowCount="1" headerRowDxfId="530" dataDxfId="528" totalsRowDxfId="526" headerRowBorderDxfId="529" tableBorderDxfId="527" totalsRowBorderDxfId="525">
  <autoFilter ref="A8:L9" xr:uid="{130899A0-5238-436C-8610-1D3DDD213376}"/>
  <sortState ref="A9:L9">
    <sortCondition ref="L8:L9"/>
  </sortState>
  <tableColumns count="12">
    <tableColumn id="1" xr3:uid="{80C3C0EE-500A-48F2-9E7C-98A93A89D3FF}" name="L.p." totalsRowLabel="Suma" dataDxfId="524" totalsRowDxfId="523" totalsRowCellStyle="Normalny 2"/>
    <tableColumn id="2" xr3:uid="{D0ED94DF-C7E0-45C0-B408-0CCD897A2233}" name="Nazwa, postać, dawka" dataDxfId="522" totalsRowDxfId="521" totalsRowCellStyle="Normalny 2"/>
    <tableColumn id="3" xr3:uid="{7B9DF01A-998F-4867-AC06-672F4A5074DC}" name="j.m." dataDxfId="520" totalsRowDxfId="519" totalsRowCellStyle="Normalny 2"/>
    <tableColumn id="4" xr3:uid="{4C50707F-15A8-428C-8995-1B371205971B}" name="Ilość" dataDxfId="518" totalsRowDxfId="517" totalsRowCellStyle="Normalny 2"/>
    <tableColumn id="5" xr3:uid="{2FAB27DE-AE6A-4DF7-9C8E-5FFD8C0C83AE}" name="C.j. netto" dataDxfId="516" totalsRowDxfId="515" totalsRowCellStyle="Normalny 2"/>
    <tableColumn id="6" xr3:uid="{E4A300A3-7F76-4CC7-93FE-783ECAC0E222}" name="Wartość netto" totalsRowFunction="sum" dataDxfId="514" totalsRowDxfId="513" totalsRowCellStyle="Normalny 2">
      <calculatedColumnFormula>Tabela7[[#This Row],[Ilość]]*Tabela7[[#This Row],[C.j. netto]]</calculatedColumnFormula>
    </tableColumn>
    <tableColumn id="7" xr3:uid="{BE68A188-38B0-4D6C-8C0A-99EEA12A3C9B}" name="Stawka podatku VAT" dataDxfId="512" totalsRowDxfId="511" totalsRowCellStyle="Normalny 2"/>
    <tableColumn id="8" xr3:uid="{6FCA9236-EE47-445C-8FE6-7BD7CA20B588}" name="C.j. brutto" dataDxfId="510" totalsRowDxfId="509" totalsRowCellStyle="Normalny 2"/>
    <tableColumn id="9" xr3:uid="{D194CA7C-E515-4228-9BC0-6BFC2F3B9C4B}" name="Wartość brutto" dataDxfId="508" totalsRowDxfId="507" totalsRowCellStyle="Normalny 2"/>
    <tableColumn id="10" xr3:uid="{82C75C22-391F-4B9D-B691-E62F74378533}" name="Producent " dataDxfId="506" totalsRowDxfId="505" totalsRowCellStyle="Normalny 2"/>
    <tableColumn id="11" xr3:uid="{6BFCCC88-B334-4D7E-A7BA-857369BEDD50}" name="Kod EAN" dataDxfId="504" totalsRowDxfId="503" totalsRowCellStyle="Normalny 2"/>
    <tableColumn id="12" xr3:uid="{EBAEF601-0E17-43FE-BA58-3BC6281C604F}" name="Nazwa handlowa, dawka, postać , ilość w opakowaniu" dataDxfId="502" totalsRowDxfId="501" totalsRowCellStyle="Normalny 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485B03-00F4-4A20-A945-26781C71A265}" name="Tabela8" displayName="Tabela8" ref="A8:L10" totalsRowCount="1" headerRowDxfId="500" dataDxfId="498" totalsRowDxfId="496" headerRowBorderDxfId="499" tableBorderDxfId="497" totalsRowBorderDxfId="495">
  <autoFilter ref="A8:L9" xr:uid="{CD9149C8-D164-4692-9F2D-C7840DB07BF3}"/>
  <tableColumns count="12">
    <tableColumn id="1" xr3:uid="{95CEF544-6DAB-470A-978F-67B0A68B1725}" name="L.p." totalsRowLabel="Suma" dataDxfId="494" totalsRowDxfId="493"/>
    <tableColumn id="2" xr3:uid="{CAAD2359-57D0-41FC-A15A-A51A49D98783}" name="Nazwa, postać, dawka" dataDxfId="492" totalsRowDxfId="491"/>
    <tableColumn id="3" xr3:uid="{FFFC0931-6158-415A-A07F-BFA8D767CB69}" name="j.m." dataDxfId="490" totalsRowDxfId="489"/>
    <tableColumn id="4" xr3:uid="{000B71CA-3A5A-4559-B6DD-552140A951F8}" name="Ilość" dataDxfId="488" totalsRowDxfId="487"/>
    <tableColumn id="5" xr3:uid="{6443D38F-BF96-47E5-9A3F-7608774D51D3}" name="C.j. netto" dataDxfId="486" totalsRowDxfId="485" dataCellStyle="Walutowy"/>
    <tableColumn id="6" xr3:uid="{699A29F3-2D72-45BF-80B9-73DC3807F520}" name="Wartość netto" totalsRowFunction="sum" dataDxfId="484" totalsRowDxfId="483" dataCellStyle="Walutowy">
      <calculatedColumnFormula>Tabela8[[#This Row],[Ilość]]*Tabela8[[#This Row],[C.j. netto]]</calculatedColumnFormula>
    </tableColumn>
    <tableColumn id="7" xr3:uid="{3B11F51A-CDCE-47E2-8644-7ADFB2DF8B27}" name="Stawka podatku VAT" dataDxfId="482" totalsRowDxfId="481"/>
    <tableColumn id="8" xr3:uid="{31E93764-7FAF-4643-9F00-CAABABC8F264}" name="C.j. brutto" dataDxfId="480" totalsRowDxfId="479" dataCellStyle="Walutowy"/>
    <tableColumn id="9" xr3:uid="{32936490-FF98-4426-A956-EA8A4ABBFF6A}" name="Wartość brutto" dataDxfId="478" totalsRowDxfId="477"/>
    <tableColumn id="10" xr3:uid="{963E45A3-D773-444C-BC24-CF2DBAB486D6}" name="Producent " dataDxfId="476" totalsRowDxfId="475"/>
    <tableColumn id="11" xr3:uid="{CC310AFB-38E1-48B9-AC06-996754359B8E}" name="Kod EAN" dataDxfId="474" totalsRowDxfId="473"/>
    <tableColumn id="12" xr3:uid="{56467AD9-07E0-4BE2-9D30-0F00608CAAAB}" name="Nazwa handlowa, dawka, postać , ilość w opakowaniu" dataDxfId="472" totalsRowDxfId="47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03BAB7-B411-418C-B8FE-689611ABA093}" name="Tabela9" displayName="Tabela9" ref="A8:L10" totalsRowCount="1" headerRowDxfId="470" dataDxfId="468" totalsRowDxfId="466" headerRowBorderDxfId="469" tableBorderDxfId="467" totalsRowBorderDxfId="465">
  <autoFilter ref="A8:L9" xr:uid="{CD9149C8-D164-4692-9F2D-C7840DB07BF3}"/>
  <tableColumns count="12">
    <tableColumn id="1" xr3:uid="{3CC44059-3DDB-4D4F-93FD-1F1FA5C9A468}" name="L.p." totalsRowLabel="Suma" dataDxfId="464" totalsRowDxfId="463"/>
    <tableColumn id="2" xr3:uid="{9FB7A98B-2A99-4D69-8F48-AB63DE3ADD65}" name="Nazwa, postać, dawka" dataDxfId="462" totalsRowDxfId="461"/>
    <tableColumn id="3" xr3:uid="{9A37E938-D03A-49BD-8C20-3AF3DAB73D2F}" name="j.m." dataDxfId="460" totalsRowDxfId="459"/>
    <tableColumn id="4" xr3:uid="{FE2201AC-5066-4D89-BBCC-3B3CE9C8D192}" name="Ilość" dataDxfId="458" totalsRowDxfId="457"/>
    <tableColumn id="5" xr3:uid="{48AECF17-F71A-4178-9D1E-31976E6CFB7C}" name="C.j. netto" dataDxfId="456" totalsRowDxfId="455" dataCellStyle="Walutowy"/>
    <tableColumn id="6" xr3:uid="{9E23E2FD-C308-4CE4-B629-7860B87D2A5F}" name="Wartość netto" totalsRowFunction="sum" dataDxfId="454" totalsRowDxfId="453" dataCellStyle="Walutowy">
      <calculatedColumnFormula>Tabela9[[#This Row],[Ilość]]*Tabela9[[#This Row],[C.j. netto]]</calculatedColumnFormula>
    </tableColumn>
    <tableColumn id="7" xr3:uid="{9AEA4077-E495-4F04-8E07-4172DD1294F1}" name="Stawka podatku VAT" dataDxfId="452" totalsRowDxfId="451"/>
    <tableColumn id="8" xr3:uid="{1E0E8EF6-8388-4772-AAAB-18D01535880A}" name="C.j. brutto" dataDxfId="450" totalsRowDxfId="449" dataCellStyle="Walutowy"/>
    <tableColumn id="9" xr3:uid="{B94C50DB-AB76-4A85-A364-119026907AB4}" name="Wartość brutto" dataDxfId="448" totalsRowDxfId="447"/>
    <tableColumn id="10" xr3:uid="{90E89960-5DD6-4AA9-A527-A2DC44DDBD08}" name="Producent " dataDxfId="446" totalsRowDxfId="445"/>
    <tableColumn id="11" xr3:uid="{367D16FF-5B15-45B6-8D64-F3F1FDBD6944}" name="Kod EAN" dataDxfId="444" totalsRowDxfId="443"/>
    <tableColumn id="12" xr3:uid="{687C440A-0A71-419C-896B-BA5A2BFFE29F}" name="Nazwa handlowa, dawka, postać , ilość w opakowaniu" dataDxfId="442" totalsRowDxfId="4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CB11-028B-45FA-8CB8-59D5B1148518}">
  <sheetPr>
    <tabColor theme="4"/>
    <pageSetUpPr fitToPage="1"/>
  </sheetPr>
  <dimension ref="A1:L34"/>
  <sheetViews>
    <sheetView zoomScale="70" zoomScaleNormal="70" workbookViewId="0">
      <selection activeCell="D30" sqref="D30"/>
    </sheetView>
  </sheetViews>
  <sheetFormatPr defaultRowHeight="15" x14ac:dyDescent="0.25"/>
  <cols>
    <col min="1" max="1" width="15.42578125" customWidth="1"/>
    <col min="2" max="2" width="54.140625" customWidth="1"/>
    <col min="3" max="4" width="8.7109375"/>
    <col min="5" max="5" width="14.5703125" customWidth="1"/>
    <col min="6" max="6" width="19.5703125" customWidth="1"/>
    <col min="7" max="7" width="21.140625" customWidth="1"/>
    <col min="8" max="8" width="20" customWidth="1"/>
    <col min="9" max="9" width="30.5703125" customWidth="1"/>
    <col min="10" max="10" width="35.28515625" customWidth="1"/>
    <col min="11" max="11" width="22.140625" customWidth="1"/>
    <col min="12" max="12" width="50.85546875" customWidth="1"/>
  </cols>
  <sheetData>
    <row r="1" spans="1:12" x14ac:dyDescent="0.25">
      <c r="A1" s="206" t="s">
        <v>131</v>
      </c>
    </row>
    <row r="2" spans="1:12" x14ac:dyDescent="0.25">
      <c r="B2" s="5"/>
      <c r="C2" s="13"/>
      <c r="D2" s="13"/>
      <c r="E2" s="1"/>
      <c r="F2" s="1"/>
      <c r="H2" s="2"/>
    </row>
    <row r="3" spans="1:12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200" t="s">
        <v>3</v>
      </c>
      <c r="B8" s="201" t="s">
        <v>4</v>
      </c>
      <c r="C8" s="201" t="s">
        <v>5</v>
      </c>
      <c r="D8" s="200" t="s">
        <v>6</v>
      </c>
      <c r="E8" s="202" t="s">
        <v>7</v>
      </c>
      <c r="F8" s="202" t="s">
        <v>8</v>
      </c>
      <c r="G8" s="201" t="s">
        <v>9</v>
      </c>
      <c r="H8" s="203" t="s">
        <v>10</v>
      </c>
      <c r="I8" s="201" t="s">
        <v>11</v>
      </c>
      <c r="J8" s="201" t="s">
        <v>12</v>
      </c>
      <c r="K8" s="201" t="s">
        <v>13</v>
      </c>
      <c r="L8" s="201" t="s">
        <v>14</v>
      </c>
    </row>
    <row r="9" spans="1:12" ht="25.5" x14ac:dyDescent="0.25">
      <c r="A9" s="167" t="s">
        <v>29</v>
      </c>
      <c r="B9" s="190" t="s">
        <v>122</v>
      </c>
      <c r="C9" s="71" t="s">
        <v>37</v>
      </c>
      <c r="D9" s="71">
        <v>30</v>
      </c>
      <c r="E9" s="204"/>
      <c r="F9" s="169">
        <f>Tabela1[[#This Row],[Ilość]]*Tabela1[[#This Row],[C.j. netto]]</f>
        <v>0</v>
      </c>
      <c r="G9" s="14"/>
      <c r="H9" s="170"/>
      <c r="I9" s="14"/>
      <c r="J9" s="14"/>
      <c r="K9" s="14"/>
      <c r="L9" s="14"/>
    </row>
    <row r="10" spans="1:12" ht="25.5" x14ac:dyDescent="0.25">
      <c r="A10" s="167" t="s">
        <v>21</v>
      </c>
      <c r="B10" s="190" t="s">
        <v>123</v>
      </c>
      <c r="C10" s="71" t="s">
        <v>37</v>
      </c>
      <c r="D10" s="71">
        <v>30</v>
      </c>
      <c r="E10" s="205"/>
      <c r="F10" s="169">
        <f>Tabela1[[#This Row],[Ilość]]*Tabela1[[#This Row],[C.j. netto]]</f>
        <v>0</v>
      </c>
      <c r="G10" s="14"/>
      <c r="H10" s="170"/>
      <c r="I10" s="14"/>
      <c r="J10" s="14"/>
      <c r="K10" s="14"/>
      <c r="L10" s="14"/>
    </row>
    <row r="11" spans="1:12" x14ac:dyDescent="0.25">
      <c r="A11" s="167" t="s">
        <v>22</v>
      </c>
      <c r="B11" s="190" t="s">
        <v>116</v>
      </c>
      <c r="C11" s="71" t="s">
        <v>37</v>
      </c>
      <c r="D11" s="71">
        <v>25</v>
      </c>
      <c r="E11" s="205"/>
      <c r="F11" s="169">
        <f>Tabela1[[#This Row],[Ilość]]*Tabela1[[#This Row],[C.j. netto]]</f>
        <v>0</v>
      </c>
      <c r="G11" s="14"/>
      <c r="H11" s="170"/>
      <c r="I11" s="14"/>
      <c r="J11" s="14"/>
      <c r="K11" s="14"/>
      <c r="L11" s="14"/>
    </row>
    <row r="12" spans="1:12" x14ac:dyDescent="0.25">
      <c r="A12" s="167" t="s">
        <v>31</v>
      </c>
      <c r="B12" s="191" t="s">
        <v>26</v>
      </c>
      <c r="C12" s="71" t="s">
        <v>37</v>
      </c>
      <c r="D12" s="71">
        <v>100</v>
      </c>
      <c r="E12" s="168"/>
      <c r="F12" s="169">
        <f>Tabela1[[#This Row],[Ilość]]*Tabela1[[#This Row],[C.j. netto]]</f>
        <v>0</v>
      </c>
      <c r="G12" s="14"/>
      <c r="H12" s="170"/>
      <c r="I12" s="14"/>
      <c r="J12" s="14"/>
      <c r="K12" s="14"/>
      <c r="L12" s="14"/>
    </row>
    <row r="13" spans="1:12" x14ac:dyDescent="0.25">
      <c r="A13" s="167" t="s">
        <v>23</v>
      </c>
      <c r="B13" s="190" t="s">
        <v>24</v>
      </c>
      <c r="C13" s="71" t="s">
        <v>37</v>
      </c>
      <c r="D13" s="71">
        <v>200</v>
      </c>
      <c r="E13" s="168"/>
      <c r="F13" s="169">
        <f>Tabela1[[#This Row],[Ilość]]*Tabela1[[#This Row],[C.j. netto]]</f>
        <v>0</v>
      </c>
      <c r="G13" s="14"/>
      <c r="H13" s="170"/>
      <c r="I13" s="14"/>
      <c r="J13" s="14"/>
      <c r="K13" s="14"/>
      <c r="L13" s="14"/>
    </row>
    <row r="14" spans="1:12" x14ac:dyDescent="0.25">
      <c r="A14" s="167" t="s">
        <v>68</v>
      </c>
      <c r="B14" s="190" t="s">
        <v>27</v>
      </c>
      <c r="C14" s="71" t="s">
        <v>37</v>
      </c>
      <c r="D14" s="71">
        <v>50</v>
      </c>
      <c r="E14" s="168"/>
      <c r="F14" s="169">
        <f>Tabela1[[#This Row],[Ilość]]*Tabela1[[#This Row],[C.j. netto]]</f>
        <v>0</v>
      </c>
      <c r="G14" s="14"/>
      <c r="H14" s="170"/>
      <c r="I14" s="14"/>
      <c r="J14" s="14"/>
      <c r="K14" s="14"/>
      <c r="L14" s="14"/>
    </row>
    <row r="15" spans="1:12" ht="25.5" x14ac:dyDescent="0.25">
      <c r="A15" s="167" t="s">
        <v>25</v>
      </c>
      <c r="B15" s="180" t="s">
        <v>128</v>
      </c>
      <c r="C15" s="71" t="s">
        <v>37</v>
      </c>
      <c r="D15" s="71">
        <v>30</v>
      </c>
      <c r="E15" s="205"/>
      <c r="F15" s="169">
        <f>Tabela1[[#This Row],[Ilość]]*Tabela1[[#This Row],[C.j. netto]]</f>
        <v>0</v>
      </c>
      <c r="G15" s="14"/>
      <c r="H15" s="170"/>
      <c r="I15" s="14"/>
      <c r="J15" s="14"/>
      <c r="K15" s="14"/>
      <c r="L15" s="14"/>
    </row>
    <row r="16" spans="1:12" ht="25.5" x14ac:dyDescent="0.25">
      <c r="A16" s="167" t="s">
        <v>28</v>
      </c>
      <c r="B16" s="180" t="s">
        <v>130</v>
      </c>
      <c r="C16" s="71" t="s">
        <v>37</v>
      </c>
      <c r="D16" s="71">
        <v>15</v>
      </c>
      <c r="E16" s="205"/>
      <c r="F16" s="169">
        <f>Tabela1[[#This Row],[Ilość]]*Tabela1[[#This Row],[C.j. netto]]</f>
        <v>0</v>
      </c>
      <c r="G16" s="14"/>
      <c r="H16" s="170"/>
      <c r="I16" s="14"/>
      <c r="J16" s="14"/>
      <c r="K16" s="14"/>
      <c r="L16" s="14"/>
    </row>
    <row r="17" spans="1:12" ht="25.5" x14ac:dyDescent="0.25">
      <c r="A17" s="167" t="s">
        <v>64</v>
      </c>
      <c r="B17" s="180" t="s">
        <v>129</v>
      </c>
      <c r="C17" s="71" t="s">
        <v>37</v>
      </c>
      <c r="D17" s="71">
        <v>20</v>
      </c>
      <c r="E17" s="205"/>
      <c r="F17" s="169">
        <f>Tabela1[[#This Row],[Ilość]]*Tabela1[[#This Row],[C.j. netto]]</f>
        <v>0</v>
      </c>
      <c r="G17" s="14"/>
      <c r="H17" s="170"/>
      <c r="I17" s="14"/>
      <c r="J17" s="14"/>
      <c r="K17" s="14"/>
      <c r="L17" s="14"/>
    </row>
    <row r="18" spans="1:12" x14ac:dyDescent="0.25">
      <c r="A18" s="167" t="s">
        <v>62</v>
      </c>
      <c r="B18" s="191" t="s">
        <v>117</v>
      </c>
      <c r="C18" s="71" t="s">
        <v>37</v>
      </c>
      <c r="D18" s="71">
        <v>60</v>
      </c>
      <c r="E18" s="205"/>
      <c r="F18" s="169">
        <f>Tabela1[[#This Row],[Ilość]]*Tabela1[[#This Row],[C.j. netto]]</f>
        <v>0</v>
      </c>
      <c r="G18" s="14"/>
      <c r="H18" s="170"/>
      <c r="I18" s="14"/>
      <c r="J18" s="14"/>
      <c r="K18" s="14"/>
      <c r="L18" s="14"/>
    </row>
    <row r="19" spans="1:12" ht="25.5" x14ac:dyDescent="0.25">
      <c r="A19" s="167" t="s">
        <v>60</v>
      </c>
      <c r="B19" s="190" t="s">
        <v>125</v>
      </c>
      <c r="C19" s="71" t="s">
        <v>37</v>
      </c>
      <c r="D19" s="71">
        <v>20</v>
      </c>
      <c r="E19" s="205"/>
      <c r="F19" s="169">
        <f>Tabela1[[#This Row],[Ilość]]*Tabela1[[#This Row],[C.j. netto]]</f>
        <v>0</v>
      </c>
      <c r="G19" s="14"/>
      <c r="H19" s="170"/>
      <c r="I19" s="14"/>
      <c r="J19" s="14"/>
      <c r="K19" s="14"/>
      <c r="L19" s="14"/>
    </row>
    <row r="20" spans="1:12" ht="25.5" x14ac:dyDescent="0.25">
      <c r="A20" s="167" t="s">
        <v>58</v>
      </c>
      <c r="B20" s="190" t="s">
        <v>124</v>
      </c>
      <c r="C20" s="71" t="s">
        <v>37</v>
      </c>
      <c r="D20" s="71">
        <v>60</v>
      </c>
      <c r="E20" s="205"/>
      <c r="F20" s="169">
        <f>Tabela1[[#This Row],[Ilość]]*Tabela1[[#This Row],[C.j. netto]]</f>
        <v>0</v>
      </c>
      <c r="G20" s="14"/>
      <c r="H20" s="170"/>
      <c r="I20" s="14"/>
      <c r="J20" s="14"/>
      <c r="K20" s="14"/>
      <c r="L20" s="14"/>
    </row>
    <row r="21" spans="1:12" ht="25.5" x14ac:dyDescent="0.25">
      <c r="A21" s="167" t="s">
        <v>86</v>
      </c>
      <c r="B21" s="192" t="s">
        <v>121</v>
      </c>
      <c r="C21" s="71" t="s">
        <v>37</v>
      </c>
      <c r="D21" s="71">
        <v>30</v>
      </c>
      <c r="E21" s="168"/>
      <c r="F21" s="169">
        <f>Tabela1[[#This Row],[Ilość]]*Tabela1[[#This Row],[C.j. netto]]</f>
        <v>0</v>
      </c>
      <c r="G21" s="14"/>
      <c r="H21" s="170"/>
      <c r="I21" s="14"/>
      <c r="J21" s="14"/>
      <c r="K21" s="14"/>
      <c r="L21" s="14"/>
    </row>
    <row r="22" spans="1:12" x14ac:dyDescent="0.25">
      <c r="A22" s="167" t="s">
        <v>88</v>
      </c>
      <c r="B22" s="191" t="s">
        <v>126</v>
      </c>
      <c r="C22" s="71" t="s">
        <v>37</v>
      </c>
      <c r="D22" s="71">
        <v>15</v>
      </c>
      <c r="E22" s="205"/>
      <c r="F22" s="169">
        <f>Tabela1[[#This Row],[Ilość]]*Tabela1[[#This Row],[C.j. netto]]</f>
        <v>0</v>
      </c>
      <c r="G22" s="14"/>
      <c r="H22" s="170"/>
      <c r="I22" s="14"/>
      <c r="J22" s="14"/>
      <c r="K22" s="14"/>
      <c r="L22" s="14"/>
    </row>
    <row r="23" spans="1:12" x14ac:dyDescent="0.25">
      <c r="A23" s="167" t="s">
        <v>90</v>
      </c>
      <c r="B23" s="191" t="s">
        <v>127</v>
      </c>
      <c r="C23" s="71" t="s">
        <v>37</v>
      </c>
      <c r="D23" s="71">
        <v>10</v>
      </c>
      <c r="E23" s="205"/>
      <c r="F23" s="169">
        <f>Tabela1[[#This Row],[Ilość]]*Tabela1[[#This Row],[C.j. netto]]</f>
        <v>0</v>
      </c>
      <c r="G23" s="14"/>
      <c r="H23" s="170"/>
      <c r="I23" s="14"/>
      <c r="J23" s="14"/>
      <c r="K23" s="14"/>
      <c r="L23" s="14"/>
    </row>
    <row r="24" spans="1:12" ht="51" x14ac:dyDescent="0.25">
      <c r="A24" s="167" t="s">
        <v>92</v>
      </c>
      <c r="B24" s="190" t="s">
        <v>153</v>
      </c>
      <c r="C24" s="71" t="s">
        <v>37</v>
      </c>
      <c r="D24" s="71">
        <v>60</v>
      </c>
      <c r="E24" s="168"/>
      <c r="F24" s="169">
        <f>Tabela1[[#This Row],[Ilość]]*Tabela1[[#This Row],[C.j. netto]]</f>
        <v>0</v>
      </c>
      <c r="G24" s="14"/>
      <c r="H24" s="170"/>
      <c r="I24" s="14"/>
      <c r="J24" s="14"/>
      <c r="K24" s="14"/>
      <c r="L24" s="14"/>
    </row>
    <row r="25" spans="1:12" ht="76.5" x14ac:dyDescent="0.25">
      <c r="A25" s="167" t="s">
        <v>94</v>
      </c>
      <c r="B25" s="190" t="s">
        <v>154</v>
      </c>
      <c r="C25" s="71" t="s">
        <v>37</v>
      </c>
      <c r="D25" s="71">
        <v>80</v>
      </c>
      <c r="E25" s="168"/>
      <c r="F25" s="169">
        <f>Tabela1[[#This Row],[Ilość]]*Tabela1[[#This Row],[C.j. netto]]</f>
        <v>0</v>
      </c>
      <c r="G25" s="14"/>
      <c r="H25" s="170"/>
      <c r="I25" s="14"/>
      <c r="J25" s="14"/>
      <c r="K25" s="14"/>
      <c r="L25" s="14"/>
    </row>
    <row r="26" spans="1:12" x14ac:dyDescent="0.25">
      <c r="A26" s="167" t="s">
        <v>96</v>
      </c>
      <c r="B26" s="190" t="s">
        <v>162</v>
      </c>
      <c r="C26" s="71" t="s">
        <v>37</v>
      </c>
      <c r="D26" s="71">
        <v>500</v>
      </c>
      <c r="E26" s="168"/>
      <c r="F26" s="169">
        <f>Tabela1[[#This Row],[Ilość]]*Tabela1[[#This Row],[C.j. netto]]</f>
        <v>0</v>
      </c>
      <c r="G26" s="14"/>
      <c r="H26" s="170"/>
      <c r="I26" s="14"/>
      <c r="J26" s="14"/>
      <c r="K26" s="14"/>
      <c r="L26" s="14"/>
    </row>
    <row r="27" spans="1:12" x14ac:dyDescent="0.25">
      <c r="A27" s="195" t="s">
        <v>15</v>
      </c>
      <c r="B27" s="196"/>
      <c r="C27" s="105"/>
      <c r="D27" s="197"/>
      <c r="E27" s="195"/>
      <c r="F27" s="198">
        <f>SUBTOTAL(109,Tabela1[Wartość netto])</f>
        <v>0</v>
      </c>
      <c r="G27" s="199"/>
      <c r="H27" s="197"/>
      <c r="I27" s="199"/>
      <c r="J27" s="199"/>
      <c r="K27" s="199"/>
      <c r="L27" s="199"/>
    </row>
    <row r="28" spans="1:12" x14ac:dyDescent="0.25">
      <c r="A28" s="108"/>
      <c r="B28" s="5"/>
      <c r="C28" s="13"/>
      <c r="D28" s="13"/>
      <c r="E28" s="1"/>
      <c r="F28" s="1"/>
      <c r="H28" s="2"/>
    </row>
    <row r="29" spans="1:12" ht="25.5" x14ac:dyDescent="0.25">
      <c r="A29" s="113" t="s">
        <v>16</v>
      </c>
      <c r="B29" s="179"/>
    </row>
    <row r="30" spans="1:12" x14ac:dyDescent="0.25">
      <c r="A30" s="115" t="s">
        <v>17</v>
      </c>
      <c r="B30" s="179"/>
    </row>
    <row r="31" spans="1:12" x14ac:dyDescent="0.25">
      <c r="A31" s="115" t="s">
        <v>18</v>
      </c>
      <c r="B31" s="179"/>
    </row>
    <row r="33" spans="12:12" x14ac:dyDescent="0.25">
      <c r="L33" s="8"/>
    </row>
    <row r="34" spans="12:12" x14ac:dyDescent="0.25">
      <c r="L34" s="30" t="s">
        <v>19</v>
      </c>
    </row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47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5534-0A4A-42C3-89AB-4452C9F48455}">
  <sheetPr>
    <tabColor theme="7"/>
  </sheetPr>
  <dimension ref="A1:L20"/>
  <sheetViews>
    <sheetView zoomScale="70" zoomScaleNormal="70" workbookViewId="0">
      <selection activeCell="B22" sqref="B22"/>
    </sheetView>
  </sheetViews>
  <sheetFormatPr defaultRowHeight="15" x14ac:dyDescent="0.25"/>
  <cols>
    <col min="1" max="1" width="13.7109375" customWidth="1"/>
    <col min="2" max="2" width="68.7109375" customWidth="1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140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118</v>
      </c>
      <c r="C9" s="71" t="s">
        <v>37</v>
      </c>
      <c r="D9" s="71">
        <v>36</v>
      </c>
      <c r="E9" s="84"/>
      <c r="F9" s="84">
        <f>Tabela10[[#This Row],[Ilość]]*Tabela10[[#This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93" t="s">
        <v>21</v>
      </c>
      <c r="B10" s="250" t="s">
        <v>161</v>
      </c>
      <c r="C10" s="71" t="s">
        <v>37</v>
      </c>
      <c r="D10" s="71">
        <v>12</v>
      </c>
      <c r="E10" s="84"/>
      <c r="F10" s="84">
        <f>Tabela10[[#This Row],[Ilość]]*Tabela10[[#This Row],[C.j. netto]]</f>
        <v>0</v>
      </c>
      <c r="G10" s="14"/>
      <c r="H10" s="69"/>
      <c r="I10" s="96"/>
      <c r="J10" s="14"/>
      <c r="K10" s="14"/>
      <c r="L10" s="80"/>
    </row>
    <row r="11" spans="1:12" x14ac:dyDescent="0.25">
      <c r="A11" s="134" t="s">
        <v>15</v>
      </c>
      <c r="B11" s="135"/>
      <c r="C11" s="136"/>
      <c r="D11" s="136"/>
      <c r="E11" s="137"/>
      <c r="F11" s="138">
        <f>SUBTOTAL(109,Tabela10[Wartość netto])</f>
        <v>0</v>
      </c>
      <c r="G11" s="137"/>
      <c r="H11" s="136"/>
      <c r="I11" s="137"/>
      <c r="J11" s="137"/>
      <c r="K11" s="137"/>
      <c r="L11" s="159"/>
    </row>
    <row r="12" spans="1:12" x14ac:dyDescent="0.25">
      <c r="A12" s="105"/>
      <c r="B12" s="107"/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244" t="s">
        <v>35</v>
      </c>
      <c r="B13" s="245" t="s">
        <v>182</v>
      </c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x14ac:dyDescent="0.25">
      <c r="A14" s="105"/>
      <c r="B14" s="107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ht="30" customHeight="1" x14ac:dyDescent="0.25">
      <c r="A15" s="164" t="s">
        <v>16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05"/>
    </row>
    <row r="16" spans="1:12" x14ac:dyDescent="0.25">
      <c r="A16" s="165" t="s">
        <v>17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14"/>
    </row>
    <row r="17" spans="1:12" x14ac:dyDescent="0.25">
      <c r="A17" s="165" t="s">
        <v>18</v>
      </c>
      <c r="B17" s="72"/>
      <c r="C17" s="18"/>
      <c r="D17" s="18"/>
      <c r="E17" s="104"/>
      <c r="F17" s="104"/>
      <c r="G17" s="105"/>
      <c r="H17" s="106"/>
      <c r="I17" s="105"/>
      <c r="J17" s="105"/>
      <c r="K17" s="105"/>
      <c r="L17" s="166" t="s">
        <v>19</v>
      </c>
    </row>
    <row r="18" spans="1:12" x14ac:dyDescent="0.25">
      <c r="A18" s="105"/>
      <c r="B18" s="107"/>
      <c r="C18" s="18"/>
      <c r="D18" s="18"/>
      <c r="E18" s="104"/>
      <c r="F18" s="104"/>
      <c r="G18" s="105"/>
      <c r="H18" s="106"/>
      <c r="I18" s="105"/>
      <c r="J18" s="105"/>
      <c r="K18" s="105"/>
      <c r="L18" s="105"/>
    </row>
    <row r="19" spans="1:12" x14ac:dyDescent="0.25">
      <c r="B19" s="5"/>
      <c r="C19" s="13"/>
      <c r="D19" s="13"/>
      <c r="E19" s="1"/>
      <c r="F19" s="1"/>
      <c r="H19" s="2"/>
    </row>
    <row r="20" spans="1:12" x14ac:dyDescent="0.25">
      <c r="B20" s="5"/>
      <c r="C20" s="13"/>
      <c r="D20" s="13"/>
      <c r="E20" s="1"/>
      <c r="F20" s="1"/>
      <c r="H20" s="2"/>
    </row>
  </sheetData>
  <mergeCells count="3">
    <mergeCell ref="B3:E3"/>
    <mergeCell ref="B4:E4"/>
    <mergeCell ref="B5:E5"/>
  </mergeCells>
  <phoneticPr fontId="16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78BC-C3AF-4C79-9E8C-2EE90A87FF5B}">
  <sheetPr>
    <tabColor theme="7"/>
    <pageSetUpPr fitToPage="1"/>
  </sheetPr>
  <dimension ref="A1:M18"/>
  <sheetViews>
    <sheetView zoomScale="70" zoomScaleNormal="70" workbookViewId="0">
      <selection activeCell="B23" sqref="B23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141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120</v>
      </c>
      <c r="C9" s="48" t="s">
        <v>32</v>
      </c>
      <c r="D9" s="48">
        <v>90</v>
      </c>
      <c r="E9" s="47"/>
      <c r="F9" s="47">
        <f>Tabela11[[#This Row],[Ilość]]*Tabela11[[#This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43" t="s">
        <v>15</v>
      </c>
      <c r="B10" s="42"/>
      <c r="C10" s="40"/>
      <c r="D10" s="40"/>
      <c r="E10" s="39"/>
      <c r="F10" s="41">
        <f>SUBTOTAL(109,Tabela11[Wartość netto])</f>
        <v>0</v>
      </c>
      <c r="G10" s="39"/>
      <c r="H10" s="40"/>
      <c r="I10" s="39"/>
      <c r="J10" s="39"/>
      <c r="K10" s="39"/>
      <c r="L10" s="38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20CB-312E-4FFC-AAFF-AA2739504AD0}">
  <sheetPr>
    <tabColor theme="7"/>
    <pageSetUpPr fitToPage="1"/>
  </sheetPr>
  <dimension ref="A1:M18"/>
  <sheetViews>
    <sheetView zoomScale="85" zoomScaleNormal="85" workbookViewId="0">
      <selection activeCell="B29" sqref="B29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142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163</v>
      </c>
      <c r="C9" s="48" t="s">
        <v>37</v>
      </c>
      <c r="D9" s="48">
        <v>24</v>
      </c>
      <c r="E9" s="47"/>
      <c r="F9" s="47">
        <f>Tabela12[[#This Row],[Ilość]]*Tabela12[[#This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43" t="s">
        <v>15</v>
      </c>
      <c r="B10" s="42"/>
      <c r="C10" s="40"/>
      <c r="D10" s="40"/>
      <c r="E10" s="39"/>
      <c r="F10" s="41">
        <f>SUBTOTAL(109,Tabela12[Wartość netto])</f>
        <v>0</v>
      </c>
      <c r="G10" s="39"/>
      <c r="H10" s="40"/>
      <c r="I10" s="39"/>
      <c r="J10" s="39"/>
      <c r="K10" s="39"/>
      <c r="L10" s="38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F236-CCFF-45EF-BAD3-9F768206DE6D}">
  <sheetPr>
    <tabColor theme="7"/>
    <pageSetUpPr fitToPage="1"/>
  </sheetPr>
  <dimension ref="A1:M18"/>
  <sheetViews>
    <sheetView zoomScale="70" zoomScaleNormal="70" workbookViewId="0">
      <selection activeCell="B29" sqref="B29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143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85" t="s">
        <v>29</v>
      </c>
      <c r="B9" s="49" t="s">
        <v>164</v>
      </c>
      <c r="C9" s="48" t="s">
        <v>37</v>
      </c>
      <c r="D9" s="48">
        <v>24</v>
      </c>
      <c r="E9" s="47"/>
      <c r="F9" s="47">
        <f>Tabela13[[#This Row],[Ilość]]*Tabela13[[#This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68" t="s">
        <v>15</v>
      </c>
      <c r="B10" s="178"/>
      <c r="C10" s="65"/>
      <c r="D10" s="65"/>
      <c r="E10" s="6"/>
      <c r="F10" s="66">
        <f>SUBTOTAL(109,Tabela13[Wartość netto])</f>
        <v>0</v>
      </c>
      <c r="G10" s="6"/>
      <c r="H10" s="65"/>
      <c r="I10" s="6"/>
      <c r="J10" s="6"/>
      <c r="K10" s="6"/>
      <c r="L10" s="7"/>
    </row>
    <row r="11" spans="1:13" x14ac:dyDescent="0.25">
      <c r="A11" s="37"/>
      <c r="B11" s="36"/>
      <c r="E11" s="25"/>
      <c r="F11" s="35"/>
      <c r="H11" s="28"/>
    </row>
    <row r="12" spans="1:13" ht="26.25" x14ac:dyDescent="0.25">
      <c r="A12" s="244" t="s">
        <v>35</v>
      </c>
      <c r="B12" s="245" t="s">
        <v>182</v>
      </c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ht="30" x14ac:dyDescent="0.25">
      <c r="A14" s="34" t="s">
        <v>16</v>
      </c>
      <c r="B14" s="31"/>
    </row>
    <row r="15" spans="1:13" x14ac:dyDescent="0.25">
      <c r="A15" s="32" t="s">
        <v>17</v>
      </c>
      <c r="B15" s="31"/>
      <c r="L15" s="33"/>
    </row>
    <row r="16" spans="1:13" ht="30" customHeight="1" x14ac:dyDescent="0.25">
      <c r="A16" s="32" t="s">
        <v>18</v>
      </c>
      <c r="B16" s="31"/>
      <c r="L16" s="30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5AC9-6505-4D7C-9119-770F691E50C4}">
  <sheetPr>
    <tabColor theme="4"/>
  </sheetPr>
  <dimension ref="A1:L20"/>
  <sheetViews>
    <sheetView zoomScale="70" zoomScaleNormal="70" workbookViewId="0">
      <selection activeCell="E9" sqref="E9"/>
    </sheetView>
  </sheetViews>
  <sheetFormatPr defaultColWidth="9.140625" defaultRowHeight="15" x14ac:dyDescent="0.25"/>
  <cols>
    <col min="1" max="1" width="16.140625" customWidth="1"/>
    <col min="2" max="2" width="56.7109375" customWidth="1"/>
    <col min="5" max="5" width="15.28515625" customWidth="1"/>
    <col min="6" max="6" width="20.5703125" customWidth="1"/>
    <col min="7" max="7" width="22.140625" customWidth="1"/>
    <col min="8" max="8" width="21" customWidth="1"/>
    <col min="9" max="9" width="32.140625" customWidth="1"/>
    <col min="10" max="10" width="37" customWidth="1"/>
    <col min="11" max="11" width="23.28515625" customWidth="1"/>
    <col min="12" max="12" width="53.28515625" customWidth="1"/>
  </cols>
  <sheetData>
    <row r="1" spans="1:12" x14ac:dyDescent="0.25">
      <c r="A1" s="206" t="s">
        <v>144</v>
      </c>
    </row>
    <row r="2" spans="1:12" x14ac:dyDescent="0.25">
      <c r="A2" s="105"/>
      <c r="B2" s="118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62.25" customHeight="1" x14ac:dyDescent="0.25">
      <c r="A9" s="93" t="s">
        <v>29</v>
      </c>
      <c r="B9" s="94" t="s">
        <v>158</v>
      </c>
      <c r="C9" s="71" t="s">
        <v>37</v>
      </c>
      <c r="D9" s="95">
        <v>20</v>
      </c>
      <c r="E9" s="84"/>
      <c r="F9" s="84">
        <f>Tabela14[[#This Row],[Ilość]]*Tabela14[[#This Row],[C.j. netto]]</f>
        <v>0</v>
      </c>
      <c r="G9" s="14"/>
      <c r="H9" s="69"/>
      <c r="I9" s="96"/>
      <c r="J9" s="14"/>
      <c r="K9" s="14"/>
      <c r="L9" s="15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SUBTOTAL(109,Tabela14[Wartość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105"/>
      <c r="B12" s="107"/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ht="25.5" x14ac:dyDescent="0.25">
      <c r="A13" s="113" t="s">
        <v>16</v>
      </c>
      <c r="B13" s="72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x14ac:dyDescent="0.25">
      <c r="A14" s="115" t="s">
        <v>17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14"/>
    </row>
    <row r="15" spans="1:12" x14ac:dyDescent="0.25">
      <c r="A15" s="115" t="s">
        <v>18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6" t="s">
        <v>19</v>
      </c>
    </row>
    <row r="16" spans="1:12" x14ac:dyDescent="0.25">
      <c r="A16" s="105"/>
      <c r="B16" s="107"/>
      <c r="C16" s="18"/>
      <c r="D16" s="18"/>
      <c r="E16" s="104"/>
      <c r="F16" s="104"/>
      <c r="G16" s="105"/>
      <c r="H16" s="106"/>
      <c r="I16" s="105"/>
      <c r="J16" s="105"/>
      <c r="K16" s="105"/>
      <c r="L16" s="105"/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A18" s="105"/>
      <c r="B18" s="107"/>
      <c r="C18" s="18"/>
      <c r="D18" s="18"/>
      <c r="E18" s="104"/>
      <c r="F18" s="104"/>
      <c r="G18" s="105"/>
      <c r="H18" s="106"/>
      <c r="I18" s="105"/>
      <c r="J18" s="105"/>
      <c r="K18" s="105"/>
      <c r="L18" s="105"/>
    </row>
    <row r="19" spans="1:12" x14ac:dyDescent="0.25">
      <c r="B19" s="5"/>
      <c r="C19" s="13"/>
      <c r="D19" s="13"/>
      <c r="E19" s="1"/>
      <c r="F19" s="1"/>
      <c r="H19" s="2"/>
    </row>
    <row r="20" spans="1:12" x14ac:dyDescent="0.25">
      <c r="B20" s="5"/>
      <c r="C20" s="13"/>
      <c r="D20" s="13"/>
      <c r="E20" s="1"/>
      <c r="F20" s="1"/>
      <c r="H20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4BBF-52C5-427E-9F9B-AC3FD84F59C0}">
  <sheetPr>
    <tabColor rgb="FF7030A0"/>
    <pageSetUpPr fitToPage="1"/>
  </sheetPr>
  <dimension ref="A1:L55"/>
  <sheetViews>
    <sheetView tabSelected="1" topLeftCell="A8" zoomScale="80" zoomScaleNormal="80" workbookViewId="0">
      <selection activeCell="F13" sqref="F13"/>
    </sheetView>
  </sheetViews>
  <sheetFormatPr defaultColWidth="9.140625" defaultRowHeight="15" x14ac:dyDescent="0.25"/>
  <cols>
    <col min="1" max="1" width="16.140625" customWidth="1"/>
    <col min="2" max="2" width="56.5703125" style="5" customWidth="1"/>
    <col min="3" max="4" width="9.140625" style="13"/>
    <col min="5" max="5" width="15.42578125" style="1" customWidth="1"/>
    <col min="6" max="6" width="20.5703125" style="1" customWidth="1"/>
    <col min="7" max="7" width="22.28515625" customWidth="1"/>
    <col min="8" max="8" width="21.140625" style="2" customWidth="1"/>
    <col min="9" max="9" width="32.140625" customWidth="1"/>
    <col min="10" max="10" width="37.140625" customWidth="1"/>
    <col min="11" max="11" width="23.42578125" customWidth="1"/>
    <col min="12" max="12" width="53.140625" customWidth="1"/>
  </cols>
  <sheetData>
    <row r="1" spans="1:12" x14ac:dyDescent="0.25">
      <c r="A1" s="3" t="s">
        <v>145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6"/>
      <c r="C5" s="266"/>
      <c r="D5" s="266"/>
      <c r="E5" s="266"/>
    </row>
    <row r="8" spans="1:12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115.5" x14ac:dyDescent="0.25">
      <c r="A9" s="73">
        <v>1</v>
      </c>
      <c r="B9" s="72" t="s">
        <v>51</v>
      </c>
      <c r="C9" s="71" t="s">
        <v>40</v>
      </c>
      <c r="D9" s="71">
        <v>6000</v>
      </c>
      <c r="E9" s="70"/>
      <c r="F9" s="70">
        <f>Tabela15[[#This Row],[Ilość]]*Tabela15[[#This Row],[C.j. netto]]</f>
        <v>0</v>
      </c>
      <c r="G9" s="14"/>
      <c r="H9" s="69"/>
      <c r="I9" s="14"/>
      <c r="J9" s="14"/>
      <c r="K9" s="14"/>
      <c r="L9" s="83"/>
    </row>
    <row r="10" spans="1:12" ht="115.5" x14ac:dyDescent="0.25">
      <c r="A10" s="73">
        <v>2</v>
      </c>
      <c r="B10" s="72" t="s">
        <v>49</v>
      </c>
      <c r="C10" s="71" t="s">
        <v>40</v>
      </c>
      <c r="D10" s="71">
        <v>6000</v>
      </c>
      <c r="E10" s="70"/>
      <c r="F10" s="70">
        <f>Tabela15[[#This Row],[Ilość]]*Tabela15[[#This Row],[C.j. netto]]</f>
        <v>0</v>
      </c>
      <c r="G10" s="14"/>
      <c r="H10" s="69"/>
      <c r="I10" s="14"/>
      <c r="J10" s="14"/>
      <c r="K10" s="14"/>
      <c r="L10" s="83"/>
    </row>
    <row r="11" spans="1:12" ht="128.25" x14ac:dyDescent="0.25">
      <c r="A11" s="73">
        <v>3</v>
      </c>
      <c r="B11" s="72" t="s">
        <v>44</v>
      </c>
      <c r="C11" s="71" t="s">
        <v>40</v>
      </c>
      <c r="D11" s="71">
        <v>1200</v>
      </c>
      <c r="E11" s="70"/>
      <c r="F11" s="70">
        <f>Tabela15[[#This Row],[Ilość]]*Tabela15[[#This Row],[C.j. netto]]</f>
        <v>0</v>
      </c>
      <c r="G11" s="14"/>
      <c r="H11" s="69"/>
      <c r="I11" s="14"/>
      <c r="J11" s="14"/>
      <c r="K11" s="14"/>
      <c r="L11" s="83"/>
    </row>
    <row r="12" spans="1:12" ht="128.25" x14ac:dyDescent="0.25">
      <c r="A12" s="73">
        <v>4</v>
      </c>
      <c r="B12" s="72" t="s">
        <v>183</v>
      </c>
      <c r="C12" s="71" t="s">
        <v>40</v>
      </c>
      <c r="D12" s="71">
        <v>1200</v>
      </c>
      <c r="E12" s="70"/>
      <c r="F12" s="70">
        <f>Tabela15[[#This Row],[Ilość]]*Tabela15[[#This Row],[C.j. netto]]</f>
        <v>0</v>
      </c>
      <c r="G12" s="14"/>
      <c r="H12" s="69"/>
      <c r="I12" s="14"/>
      <c r="J12" s="14"/>
      <c r="K12" s="14"/>
      <c r="L12" s="83"/>
    </row>
    <row r="13" spans="1:12" ht="128.25" x14ac:dyDescent="0.25">
      <c r="A13" s="73">
        <v>5</v>
      </c>
      <c r="B13" s="72" t="s">
        <v>50</v>
      </c>
      <c r="C13" s="71" t="s">
        <v>40</v>
      </c>
      <c r="D13" s="71">
        <v>180</v>
      </c>
      <c r="E13" s="70"/>
      <c r="F13" s="70">
        <f>Tabela15[[#This Row],[Ilość]]*Tabela15[[#This Row],[C.j. netto]]</f>
        <v>0</v>
      </c>
      <c r="G13" s="14"/>
      <c r="H13" s="69"/>
      <c r="I13" s="14"/>
      <c r="J13" s="14"/>
      <c r="K13" s="14"/>
      <c r="L13" s="83"/>
    </row>
    <row r="14" spans="1:12" ht="102.75" x14ac:dyDescent="0.25">
      <c r="A14" s="73">
        <v>6</v>
      </c>
      <c r="B14" s="72" t="s">
        <v>47</v>
      </c>
      <c r="C14" s="71" t="s">
        <v>40</v>
      </c>
      <c r="D14" s="71">
        <v>6600</v>
      </c>
      <c r="E14" s="70"/>
      <c r="F14" s="70">
        <f>Tabela15[[#This Row],[Ilość]]*Tabela15[[#This Row],[C.j. netto]]</f>
        <v>0</v>
      </c>
      <c r="G14" s="14"/>
      <c r="H14" s="69"/>
      <c r="I14" s="14"/>
      <c r="J14" s="14"/>
      <c r="K14" s="14"/>
      <c r="L14" s="83"/>
    </row>
    <row r="15" spans="1:12" ht="102.75" x14ac:dyDescent="0.25">
      <c r="A15" s="73">
        <v>7</v>
      </c>
      <c r="B15" s="72" t="s">
        <v>48</v>
      </c>
      <c r="C15" s="71" t="s">
        <v>40</v>
      </c>
      <c r="D15" s="71">
        <v>8800</v>
      </c>
      <c r="E15" s="70"/>
      <c r="F15" s="70">
        <f>Tabela15[[#This Row],[Ilość]]*Tabela15[[#This Row],[C.j. netto]]</f>
        <v>0</v>
      </c>
      <c r="G15" s="14"/>
      <c r="H15" s="69"/>
      <c r="I15" s="14"/>
      <c r="J15" s="14"/>
      <c r="K15" s="14"/>
      <c r="L15" s="83"/>
    </row>
    <row r="16" spans="1:12" ht="102.75" x14ac:dyDescent="0.25">
      <c r="A16" s="73">
        <v>8</v>
      </c>
      <c r="B16" s="72" t="s">
        <v>46</v>
      </c>
      <c r="C16" s="71" t="s">
        <v>40</v>
      </c>
      <c r="D16" s="71">
        <v>3600</v>
      </c>
      <c r="E16" s="70"/>
      <c r="F16" s="70">
        <f>Tabela15[[#This Row],[Ilość]]*Tabela15[[#This Row],[C.j. netto]]</f>
        <v>0</v>
      </c>
      <c r="G16" s="14"/>
      <c r="H16" s="69"/>
      <c r="I16" s="14"/>
      <c r="J16" s="14"/>
      <c r="K16" s="14"/>
      <c r="L16" s="83"/>
    </row>
    <row r="17" spans="1:12" ht="141" x14ac:dyDescent="0.25">
      <c r="A17" s="73">
        <v>9</v>
      </c>
      <c r="B17" s="72" t="s">
        <v>45</v>
      </c>
      <c r="C17" s="71" t="s">
        <v>40</v>
      </c>
      <c r="D17" s="71">
        <v>4200</v>
      </c>
      <c r="E17" s="70"/>
      <c r="F17" s="70">
        <f>Tabela15[[#This Row],[Ilość]]*Tabela15[[#This Row],[C.j. netto]]</f>
        <v>0</v>
      </c>
      <c r="G17" s="14"/>
      <c r="H17" s="69"/>
      <c r="I17" s="14"/>
      <c r="J17" s="14"/>
      <c r="K17" s="14"/>
      <c r="L17" s="83"/>
    </row>
    <row r="18" spans="1:12" ht="77.25" x14ac:dyDescent="0.25">
      <c r="A18" s="73">
        <v>10</v>
      </c>
      <c r="B18" s="72" t="s">
        <v>41</v>
      </c>
      <c r="C18" s="71" t="s">
        <v>40</v>
      </c>
      <c r="D18" s="71">
        <v>1200</v>
      </c>
      <c r="E18" s="70"/>
      <c r="F18" s="70">
        <f>Tabela15[[#This Row],[Ilość]]*Tabela15[[#This Row],[C.j. netto]]</f>
        <v>0</v>
      </c>
      <c r="G18" s="14"/>
      <c r="H18" s="69"/>
      <c r="I18" s="14"/>
      <c r="J18" s="14"/>
      <c r="K18" s="14"/>
      <c r="L18" s="83"/>
    </row>
    <row r="19" spans="1:12" ht="90" x14ac:dyDescent="0.25">
      <c r="A19" s="73">
        <v>11</v>
      </c>
      <c r="B19" s="72" t="s">
        <v>43</v>
      </c>
      <c r="C19" s="71" t="s">
        <v>40</v>
      </c>
      <c r="D19" s="71">
        <v>3800</v>
      </c>
      <c r="E19" s="70"/>
      <c r="F19" s="70">
        <f>Tabela15[[#This Row],[Ilość]]*Tabela15[[#This Row],[C.j. netto]]</f>
        <v>0</v>
      </c>
      <c r="G19" s="14"/>
      <c r="H19" s="69"/>
      <c r="I19" s="14"/>
      <c r="J19" s="14"/>
      <c r="K19" s="14"/>
      <c r="L19" s="83"/>
    </row>
    <row r="20" spans="1:12" ht="166.5" x14ac:dyDescent="0.25">
      <c r="A20" s="73">
        <v>12</v>
      </c>
      <c r="B20" s="72" t="s">
        <v>42</v>
      </c>
      <c r="C20" s="71" t="s">
        <v>40</v>
      </c>
      <c r="D20" s="74">
        <v>1200</v>
      </c>
      <c r="E20" s="70"/>
      <c r="F20" s="70">
        <f>Tabela15[[#This Row],[Ilość]]*Tabela15[[#This Row],[C.j. netto]]</f>
        <v>0</v>
      </c>
      <c r="G20" s="14"/>
      <c r="H20" s="69"/>
      <c r="I20" s="14"/>
      <c r="J20" s="14"/>
      <c r="K20" s="14"/>
      <c r="L20" s="83"/>
    </row>
    <row r="21" spans="1:12" ht="103.9" customHeight="1" x14ac:dyDescent="0.25">
      <c r="A21" s="73">
        <v>13</v>
      </c>
      <c r="B21" s="180" t="s">
        <v>150</v>
      </c>
      <c r="C21" s="71" t="s">
        <v>151</v>
      </c>
      <c r="D21" s="71">
        <v>600</v>
      </c>
      <c r="E21" s="70"/>
      <c r="F21" s="70">
        <f>Tabela15[[#This Row],[Ilość]]*Tabela15[[#This Row],[C.j. netto]]</f>
        <v>0</v>
      </c>
      <c r="G21" s="14"/>
      <c r="H21" s="69"/>
      <c r="I21" s="14"/>
      <c r="J21" s="14"/>
      <c r="K21" s="14"/>
      <c r="L21" s="71"/>
    </row>
    <row r="22" spans="1:12" ht="80.45" customHeight="1" x14ac:dyDescent="0.25">
      <c r="A22" s="73">
        <v>14</v>
      </c>
      <c r="B22" s="72" t="s">
        <v>152</v>
      </c>
      <c r="C22" s="71" t="s">
        <v>151</v>
      </c>
      <c r="D22" s="71">
        <v>600</v>
      </c>
      <c r="E22" s="70"/>
      <c r="F22" s="70">
        <f>Tabela15[[#This Row],[Ilość]]*Tabela15[[#This Row],[C.j. netto]]</f>
        <v>0</v>
      </c>
      <c r="G22" s="14"/>
      <c r="H22" s="69"/>
      <c r="I22" s="14"/>
      <c r="J22" s="14"/>
      <c r="K22" s="14"/>
      <c r="L22" s="71"/>
    </row>
    <row r="23" spans="1:12" x14ac:dyDescent="0.25">
      <c r="A23" s="68" t="s">
        <v>15</v>
      </c>
      <c r="B23" s="67"/>
      <c r="C23" s="65"/>
      <c r="D23" s="65"/>
      <c r="E23" s="6"/>
      <c r="F23" s="66">
        <f>SUBTOTAL(109,Tabela15[Wartość netto])</f>
        <v>0</v>
      </c>
      <c r="G23" s="6"/>
      <c r="H23" s="65"/>
      <c r="I23" s="6"/>
      <c r="J23" s="6"/>
      <c r="K23" s="6"/>
      <c r="L23" s="7"/>
    </row>
    <row r="26" spans="1:12" ht="30" x14ac:dyDescent="0.25">
      <c r="A26" s="22" t="s">
        <v>16</v>
      </c>
      <c r="B26" s="4"/>
    </row>
    <row r="27" spans="1:12" x14ac:dyDescent="0.25">
      <c r="A27" s="23" t="s">
        <v>17</v>
      </c>
      <c r="B27" s="4"/>
      <c r="L27" s="8"/>
    </row>
    <row r="28" spans="1:12" x14ac:dyDescent="0.25">
      <c r="A28" s="23" t="s">
        <v>18</v>
      </c>
      <c r="B28" s="4"/>
      <c r="L28" s="24" t="s">
        <v>19</v>
      </c>
    </row>
    <row r="53" ht="30" customHeight="1" x14ac:dyDescent="0.25"/>
    <row r="54" ht="30" customHeight="1" x14ac:dyDescent="0.25"/>
    <row r="55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1184-1BCB-45A4-A013-C48B8B325C49}">
  <sheetPr>
    <tabColor rgb="FF7030A0"/>
    <pageSetUpPr fitToPage="1"/>
  </sheetPr>
  <dimension ref="A1:L56"/>
  <sheetViews>
    <sheetView zoomScale="85" zoomScaleNormal="85" workbookViewId="0">
      <selection activeCell="H5" sqref="H5"/>
    </sheetView>
  </sheetViews>
  <sheetFormatPr defaultColWidth="9.140625" defaultRowHeight="15" x14ac:dyDescent="0.25"/>
  <cols>
    <col min="1" max="1" width="16.140625" style="105" customWidth="1"/>
    <col min="2" max="2" width="56.5703125" style="107" customWidth="1"/>
    <col min="3" max="4" width="9.140625" style="18"/>
    <col min="5" max="5" width="15.42578125" style="104" customWidth="1"/>
    <col min="6" max="6" width="20.5703125" style="104" customWidth="1"/>
    <col min="7" max="7" width="22.28515625" style="105" customWidth="1"/>
    <col min="8" max="8" width="21.140625" style="106" customWidth="1"/>
    <col min="9" max="9" width="32.140625" style="105" customWidth="1"/>
    <col min="10" max="10" width="37.140625" style="105" customWidth="1"/>
    <col min="11" max="11" width="23.42578125" style="105" customWidth="1"/>
    <col min="12" max="12" width="53.140625" style="105" customWidth="1"/>
  </cols>
  <sheetData>
    <row r="1" spans="1:12" x14ac:dyDescent="0.25">
      <c r="A1" s="160" t="s">
        <v>146</v>
      </c>
      <c r="B1" s="162"/>
    </row>
    <row r="3" spans="1:12" ht="39.950000000000003" customHeight="1" x14ac:dyDescent="0.25">
      <c r="A3" s="163" t="s">
        <v>0</v>
      </c>
      <c r="B3" s="261"/>
      <c r="C3" s="261"/>
      <c r="D3" s="261"/>
      <c r="E3" s="261"/>
    </row>
    <row r="4" spans="1:12" ht="39.950000000000003" customHeight="1" x14ac:dyDescent="0.25">
      <c r="A4" s="163" t="s">
        <v>1</v>
      </c>
      <c r="B4" s="261"/>
      <c r="C4" s="261"/>
      <c r="D4" s="261"/>
      <c r="E4" s="261"/>
    </row>
    <row r="5" spans="1:12" ht="39.950000000000003" customHeight="1" x14ac:dyDescent="0.25">
      <c r="A5" s="163" t="s">
        <v>2</v>
      </c>
      <c r="B5" s="261"/>
      <c r="C5" s="261"/>
      <c r="D5" s="261"/>
      <c r="E5" s="261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237" t="s">
        <v>14</v>
      </c>
    </row>
    <row r="9" spans="1:12" ht="38.25" x14ac:dyDescent="0.25">
      <c r="A9" s="76" t="s">
        <v>29</v>
      </c>
      <c r="B9" s="75" t="s">
        <v>56</v>
      </c>
      <c r="C9" s="71" t="s">
        <v>20</v>
      </c>
      <c r="D9" s="71">
        <v>800</v>
      </c>
      <c r="E9" s="70"/>
      <c r="F9" s="70">
        <f>Tabela16[[#This Row],[Ilość]]*Tabela16[[#This Row],[C.j. netto]]</f>
        <v>0</v>
      </c>
      <c r="G9" s="14"/>
      <c r="H9" s="69"/>
      <c r="I9" s="14"/>
      <c r="J9" s="14"/>
      <c r="K9" s="14"/>
      <c r="L9" s="238"/>
    </row>
    <row r="10" spans="1:12" ht="76.5" x14ac:dyDescent="0.25">
      <c r="A10" s="76" t="s">
        <v>21</v>
      </c>
      <c r="B10" s="75" t="s">
        <v>55</v>
      </c>
      <c r="C10" s="71" t="s">
        <v>20</v>
      </c>
      <c r="D10" s="71">
        <v>700</v>
      </c>
      <c r="E10" s="70"/>
      <c r="F10" s="70">
        <f>Tabela16[[#This Row],[Ilość]]*Tabela16[[#This Row],[C.j. netto]]</f>
        <v>0</v>
      </c>
      <c r="G10" s="14"/>
      <c r="H10" s="69"/>
      <c r="I10" s="14"/>
      <c r="J10" s="14"/>
      <c r="K10" s="14"/>
      <c r="L10" s="238"/>
    </row>
    <row r="11" spans="1:12" ht="63.75" x14ac:dyDescent="0.25">
      <c r="A11" s="76" t="s">
        <v>22</v>
      </c>
      <c r="B11" s="75" t="s">
        <v>54</v>
      </c>
      <c r="C11" s="71" t="s">
        <v>20</v>
      </c>
      <c r="D11" s="71">
        <v>200</v>
      </c>
      <c r="E11" s="70"/>
      <c r="F11" s="70">
        <f>Tabela16[[#This Row],[Ilość]]*Tabela16[[#This Row],[C.j. netto]]</f>
        <v>0</v>
      </c>
      <c r="G11" s="14"/>
      <c r="H11" s="69"/>
      <c r="I11" s="14"/>
      <c r="J11" s="14"/>
      <c r="K11" s="14"/>
      <c r="L11" s="238"/>
    </row>
    <row r="12" spans="1:12" ht="89.25" x14ac:dyDescent="0.25">
      <c r="A12" s="76" t="s">
        <v>31</v>
      </c>
      <c r="B12" s="75" t="s">
        <v>53</v>
      </c>
      <c r="C12" s="71" t="s">
        <v>20</v>
      </c>
      <c r="D12" s="71">
        <v>300</v>
      </c>
      <c r="E12" s="70"/>
      <c r="F12" s="70">
        <f>Tabela16[[#This Row],[Ilość]]*Tabela16[[#This Row],[C.j. netto]]</f>
        <v>0</v>
      </c>
      <c r="G12" s="14"/>
      <c r="H12" s="69"/>
      <c r="I12" s="14"/>
      <c r="J12" s="14"/>
      <c r="K12" s="14"/>
      <c r="L12" s="238"/>
    </row>
    <row r="13" spans="1:12" ht="63.75" x14ac:dyDescent="0.25">
      <c r="A13" s="76" t="s">
        <v>23</v>
      </c>
      <c r="B13" s="75" t="s">
        <v>52</v>
      </c>
      <c r="C13" s="71" t="s">
        <v>20</v>
      </c>
      <c r="D13" s="71">
        <v>150</v>
      </c>
      <c r="E13" s="70"/>
      <c r="F13" s="70">
        <f>Tabela16[[#This Row],[Ilość]]*Tabela16[[#This Row],[C.j. netto]]</f>
        <v>0</v>
      </c>
      <c r="G13" s="14"/>
      <c r="H13" s="69"/>
      <c r="I13" s="14"/>
      <c r="J13" s="14"/>
      <c r="K13" s="14"/>
      <c r="L13" s="238"/>
    </row>
    <row r="14" spans="1:12" x14ac:dyDescent="0.25">
      <c r="A14" s="134" t="s">
        <v>15</v>
      </c>
      <c r="B14" s="135"/>
      <c r="C14" s="136"/>
      <c r="D14" s="136"/>
      <c r="E14" s="137"/>
      <c r="F14" s="138">
        <f>SUBTOTAL(109,Tabela16[Wartość netto])</f>
        <v>0</v>
      </c>
      <c r="G14" s="137"/>
      <c r="H14" s="136"/>
      <c r="I14" s="137"/>
      <c r="J14" s="137"/>
      <c r="K14" s="137"/>
      <c r="L14" s="236"/>
    </row>
    <row r="17" spans="1:12" ht="25.5" x14ac:dyDescent="0.25">
      <c r="A17" s="164" t="s">
        <v>16</v>
      </c>
      <c r="B17" s="72"/>
    </row>
    <row r="18" spans="1:12" x14ac:dyDescent="0.25">
      <c r="A18" s="165" t="s">
        <v>17</v>
      </c>
      <c r="B18" s="72"/>
      <c r="L18" s="114"/>
    </row>
    <row r="19" spans="1:12" x14ac:dyDescent="0.25">
      <c r="A19" s="165" t="s">
        <v>18</v>
      </c>
      <c r="B19" s="72"/>
      <c r="L19" s="166" t="s">
        <v>19</v>
      </c>
    </row>
    <row r="54" ht="30" customHeight="1" x14ac:dyDescent="0.25"/>
    <row r="55" ht="30" customHeight="1" x14ac:dyDescent="0.25"/>
    <row r="56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934B-3D4C-4B28-8B3F-1151462B9B89}">
  <sheetPr>
    <tabColor rgb="FF7030A0"/>
    <pageSetUpPr fitToPage="1"/>
  </sheetPr>
  <dimension ref="A1:M62"/>
  <sheetViews>
    <sheetView workbookViewId="0">
      <selection activeCell="F25" sqref="F25"/>
    </sheetView>
  </sheetViews>
  <sheetFormatPr defaultColWidth="9.140625" defaultRowHeight="15" x14ac:dyDescent="0.25"/>
  <cols>
    <col min="1" max="1" width="16.140625" style="105" customWidth="1"/>
    <col min="2" max="2" width="56.7109375" style="107" customWidth="1"/>
    <col min="3" max="4" width="9.140625" style="18"/>
    <col min="5" max="5" width="15.28515625" style="104" customWidth="1"/>
    <col min="6" max="6" width="20.5703125" style="104" customWidth="1"/>
    <col min="7" max="7" width="22.140625" style="105" customWidth="1"/>
    <col min="8" max="8" width="21" style="106" customWidth="1"/>
    <col min="9" max="9" width="32.140625" style="105" customWidth="1"/>
    <col min="10" max="10" width="37" style="105" customWidth="1"/>
    <col min="11" max="11" width="23.28515625" style="105" customWidth="1"/>
    <col min="12" max="12" width="53.28515625" style="105" customWidth="1"/>
  </cols>
  <sheetData>
    <row r="1" spans="1:13" x14ac:dyDescent="0.25">
      <c r="A1" s="160" t="s">
        <v>147</v>
      </c>
      <c r="B1" s="161"/>
    </row>
    <row r="3" spans="1:13" ht="39.950000000000003" customHeight="1" x14ac:dyDescent="0.25">
      <c r="A3" s="163" t="s">
        <v>0</v>
      </c>
      <c r="B3" s="261"/>
      <c r="C3" s="261"/>
      <c r="D3" s="261"/>
      <c r="E3" s="261"/>
    </row>
    <row r="4" spans="1:13" ht="39.950000000000003" customHeight="1" x14ac:dyDescent="0.25">
      <c r="A4" s="163" t="s">
        <v>1</v>
      </c>
      <c r="B4" s="261"/>
      <c r="C4" s="261"/>
      <c r="D4" s="261"/>
      <c r="E4" s="261"/>
    </row>
    <row r="5" spans="1:13" ht="39.950000000000003" customHeight="1" x14ac:dyDescent="0.25">
      <c r="A5" s="163" t="s">
        <v>2</v>
      </c>
      <c r="B5" s="261"/>
      <c r="C5" s="261"/>
      <c r="D5" s="261"/>
      <c r="E5" s="261"/>
    </row>
    <row r="8" spans="1:13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  <c r="M8" s="82"/>
    </row>
    <row r="9" spans="1:13" x14ac:dyDescent="0.25">
      <c r="A9" s="81" t="s">
        <v>29</v>
      </c>
      <c r="B9" s="72" t="s">
        <v>73</v>
      </c>
      <c r="C9" s="79" t="s">
        <v>20</v>
      </c>
      <c r="D9" s="79">
        <v>30</v>
      </c>
      <c r="E9" s="77"/>
      <c r="F9" s="77">
        <f>Tabela17[[#This Row],[Ilość]]*Tabela17[[#This Row],[C.j. netto]]</f>
        <v>0</v>
      </c>
      <c r="G9" s="14"/>
      <c r="H9" s="69"/>
      <c r="I9" s="14"/>
      <c r="J9" s="14"/>
      <c r="K9" s="14"/>
      <c r="L9" s="15"/>
    </row>
    <row r="10" spans="1:13" x14ac:dyDescent="0.25">
      <c r="A10" s="81" t="s">
        <v>21</v>
      </c>
      <c r="B10" s="72" t="s">
        <v>72</v>
      </c>
      <c r="C10" s="79" t="s">
        <v>20</v>
      </c>
      <c r="D10" s="79">
        <v>25</v>
      </c>
      <c r="E10" s="77"/>
      <c r="F10" s="77">
        <f>Tabela17[[#This Row],[Ilość]]*Tabela17[[#This Row],[C.j. netto]]</f>
        <v>0</v>
      </c>
      <c r="G10" s="14"/>
      <c r="H10" s="69"/>
      <c r="I10" s="14"/>
      <c r="J10" s="14"/>
      <c r="K10" s="14"/>
      <c r="L10" s="15"/>
    </row>
    <row r="11" spans="1:13" x14ac:dyDescent="0.25">
      <c r="A11" s="81" t="s">
        <v>22</v>
      </c>
      <c r="B11" s="72" t="s">
        <v>71</v>
      </c>
      <c r="C11" s="79" t="s">
        <v>20</v>
      </c>
      <c r="D11" s="79">
        <v>10</v>
      </c>
      <c r="E11" s="77"/>
      <c r="F11" s="77">
        <f>Tabela17[[#This Row],[Ilość]]*Tabela17[[#This Row],[C.j. netto]]</f>
        <v>0</v>
      </c>
      <c r="G11" s="14"/>
      <c r="H11" s="69"/>
      <c r="I11" s="14"/>
      <c r="J11" s="14"/>
      <c r="K11" s="14"/>
      <c r="L11" s="15"/>
    </row>
    <row r="12" spans="1:13" x14ac:dyDescent="0.25">
      <c r="A12" s="81" t="s">
        <v>31</v>
      </c>
      <c r="B12" s="72" t="s">
        <v>70</v>
      </c>
      <c r="C12" s="79" t="s">
        <v>20</v>
      </c>
      <c r="D12" s="79">
        <v>4</v>
      </c>
      <c r="E12" s="77"/>
      <c r="F12" s="77">
        <f>Tabela17[[#This Row],[Ilość]]*Tabela17[[#This Row],[C.j. netto]]</f>
        <v>0</v>
      </c>
      <c r="G12" s="14"/>
      <c r="H12" s="69"/>
      <c r="I12" s="14"/>
      <c r="J12" s="14"/>
      <c r="K12" s="14"/>
      <c r="L12" s="15"/>
    </row>
    <row r="13" spans="1:13" x14ac:dyDescent="0.25">
      <c r="A13" s="81" t="s">
        <v>23</v>
      </c>
      <c r="B13" s="72" t="s">
        <v>69</v>
      </c>
      <c r="C13" s="79" t="s">
        <v>20</v>
      </c>
      <c r="D13" s="79">
        <v>40</v>
      </c>
      <c r="E13" s="77"/>
      <c r="F13" s="77">
        <f>Tabela17[[#This Row],[Ilość]]*Tabela17[[#This Row],[C.j. netto]]</f>
        <v>0</v>
      </c>
      <c r="G13" s="14"/>
      <c r="H13" s="69"/>
      <c r="I13" s="14"/>
      <c r="J13" s="14"/>
      <c r="K13" s="14"/>
      <c r="L13" s="15"/>
    </row>
    <row r="14" spans="1:13" x14ac:dyDescent="0.25">
      <c r="A14" s="81" t="s">
        <v>68</v>
      </c>
      <c r="B14" s="72" t="s">
        <v>67</v>
      </c>
      <c r="C14" s="79" t="s">
        <v>20</v>
      </c>
      <c r="D14" s="79">
        <v>20</v>
      </c>
      <c r="E14" s="77"/>
      <c r="F14" s="77">
        <f>Tabela17[[#This Row],[Ilość]]*Tabela17[[#This Row],[C.j. netto]]</f>
        <v>0</v>
      </c>
      <c r="G14" s="14"/>
      <c r="H14" s="69"/>
      <c r="I14" s="14"/>
      <c r="J14" s="14"/>
      <c r="K14" s="14"/>
      <c r="L14" s="15"/>
    </row>
    <row r="15" spans="1:13" x14ac:dyDescent="0.25">
      <c r="A15" s="81" t="s">
        <v>25</v>
      </c>
      <c r="B15" s="72" t="s">
        <v>66</v>
      </c>
      <c r="C15" s="79" t="s">
        <v>20</v>
      </c>
      <c r="D15" s="79">
        <v>20</v>
      </c>
      <c r="E15" s="77"/>
      <c r="F15" s="77">
        <f>Tabela17[[#This Row],[Ilość]]*Tabela17[[#This Row],[C.j. netto]]</f>
        <v>0</v>
      </c>
      <c r="G15" s="14"/>
      <c r="H15" s="69"/>
      <c r="I15" s="14"/>
      <c r="J15" s="14"/>
      <c r="K15" s="14"/>
      <c r="L15" s="15"/>
    </row>
    <row r="16" spans="1:13" x14ac:dyDescent="0.25">
      <c r="A16" s="81" t="s">
        <v>28</v>
      </c>
      <c r="B16" s="72" t="s">
        <v>65</v>
      </c>
      <c r="C16" s="79" t="s">
        <v>20</v>
      </c>
      <c r="D16" s="79">
        <v>10</v>
      </c>
      <c r="E16" s="77"/>
      <c r="F16" s="77">
        <f>Tabela17[[#This Row],[Ilość]]*Tabela17[[#This Row],[C.j. netto]]</f>
        <v>0</v>
      </c>
      <c r="G16" s="14"/>
      <c r="H16" s="69"/>
      <c r="I16" s="14"/>
      <c r="J16" s="14"/>
      <c r="K16" s="14"/>
      <c r="L16" s="15"/>
    </row>
    <row r="17" spans="1:12" x14ac:dyDescent="0.25">
      <c r="A17" s="81" t="s">
        <v>64</v>
      </c>
      <c r="B17" s="72" t="s">
        <v>63</v>
      </c>
      <c r="C17" s="79" t="s">
        <v>20</v>
      </c>
      <c r="D17" s="79">
        <v>8</v>
      </c>
      <c r="E17" s="77"/>
      <c r="F17" s="77">
        <f>Tabela17[[#This Row],[Ilość]]*Tabela17[[#This Row],[C.j. netto]]</f>
        <v>0</v>
      </c>
      <c r="G17" s="14"/>
      <c r="H17" s="69"/>
      <c r="I17" s="14"/>
      <c r="J17" s="14"/>
      <c r="K17" s="14"/>
      <c r="L17" s="15"/>
    </row>
    <row r="18" spans="1:12" x14ac:dyDescent="0.25">
      <c r="A18" s="81" t="s">
        <v>62</v>
      </c>
      <c r="B18" s="72" t="s">
        <v>61</v>
      </c>
      <c r="C18" s="80" t="s">
        <v>20</v>
      </c>
      <c r="D18" s="79">
        <v>10</v>
      </c>
      <c r="E18" s="78"/>
      <c r="F18" s="77">
        <f>Tabela17[[#This Row],[Ilość]]*Tabela17[[#This Row],[C.j. netto]]</f>
        <v>0</v>
      </c>
      <c r="G18" s="14"/>
      <c r="H18" s="69"/>
      <c r="I18" s="14"/>
      <c r="J18" s="14"/>
      <c r="K18" s="14"/>
      <c r="L18" s="15"/>
    </row>
    <row r="19" spans="1:12" x14ac:dyDescent="0.25">
      <c r="A19" s="81" t="s">
        <v>60</v>
      </c>
      <c r="B19" s="72" t="s">
        <v>59</v>
      </c>
      <c r="C19" s="80" t="s">
        <v>20</v>
      </c>
      <c r="D19" s="79">
        <v>10</v>
      </c>
      <c r="E19" s="78"/>
      <c r="F19" s="77">
        <f>Tabela17[[#This Row],[Ilość]]*Tabela17[[#This Row],[C.j. netto]]</f>
        <v>0</v>
      </c>
      <c r="G19" s="14"/>
      <c r="H19" s="69"/>
      <c r="I19" s="14"/>
      <c r="J19" s="14"/>
      <c r="K19" s="14"/>
      <c r="L19" s="15"/>
    </row>
    <row r="20" spans="1:12" x14ac:dyDescent="0.25">
      <c r="A20" s="81" t="s">
        <v>58</v>
      </c>
      <c r="B20" s="72" t="s">
        <v>57</v>
      </c>
      <c r="C20" s="80" t="s">
        <v>37</v>
      </c>
      <c r="D20" s="79">
        <v>10</v>
      </c>
      <c r="E20" s="78"/>
      <c r="F20" s="77">
        <f>Tabela17[[#This Row],[Ilość]]*Tabela17[[#This Row],[C.j. netto]]</f>
        <v>0</v>
      </c>
      <c r="G20" s="14"/>
      <c r="H20" s="69"/>
      <c r="I20" s="14"/>
      <c r="J20" s="14"/>
      <c r="K20" s="14"/>
      <c r="L20" s="15"/>
    </row>
    <row r="21" spans="1:12" x14ac:dyDescent="0.25">
      <c r="A21" s="134" t="s">
        <v>15</v>
      </c>
      <c r="B21" s="135"/>
      <c r="C21" s="136"/>
      <c r="D21" s="136"/>
      <c r="E21" s="137"/>
      <c r="F21" s="138">
        <f>SUBTOTAL(109,Tabela17[Wartość netto])</f>
        <v>0</v>
      </c>
      <c r="G21" s="137"/>
      <c r="H21" s="136"/>
      <c r="I21" s="137"/>
      <c r="J21" s="137"/>
      <c r="K21" s="137"/>
      <c r="L21" s="159"/>
    </row>
    <row r="24" spans="1:12" ht="25.5" x14ac:dyDescent="0.25">
      <c r="A24" s="164" t="s">
        <v>16</v>
      </c>
      <c r="B24" s="72"/>
    </row>
    <row r="25" spans="1:12" x14ac:dyDescent="0.25">
      <c r="A25" s="165" t="s">
        <v>17</v>
      </c>
      <c r="B25" s="72"/>
      <c r="L25" s="114"/>
    </row>
    <row r="26" spans="1:12" x14ac:dyDescent="0.25">
      <c r="A26" s="165" t="s">
        <v>18</v>
      </c>
      <c r="B26" s="72"/>
      <c r="L26" s="166" t="s">
        <v>19</v>
      </c>
    </row>
    <row r="60" ht="30" customHeight="1" x14ac:dyDescent="0.25"/>
    <row r="61" ht="30" customHeight="1" x14ac:dyDescent="0.25"/>
    <row r="6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0EDF-E8B7-43A0-99AF-5BB8242E61A0}">
  <sheetPr>
    <tabColor theme="5"/>
  </sheetPr>
  <dimension ref="A1:N23"/>
  <sheetViews>
    <sheetView workbookViewId="0">
      <selection activeCell="I11" sqref="I11"/>
    </sheetView>
  </sheetViews>
  <sheetFormatPr defaultColWidth="9.140625" defaultRowHeight="15" x14ac:dyDescent="0.25"/>
  <cols>
    <col min="1" max="1" width="15.42578125" style="105" customWidth="1"/>
    <col min="2" max="2" width="54.140625" style="105" customWidth="1"/>
    <col min="3" max="4" width="8.7109375" style="105"/>
    <col min="5" max="5" width="14.5703125" style="105" customWidth="1"/>
    <col min="6" max="6" width="19.5703125" style="105" customWidth="1"/>
    <col min="7" max="7" width="21.140625" style="105" customWidth="1"/>
    <col min="8" max="8" width="20" style="105" customWidth="1"/>
    <col min="9" max="9" width="30.5703125" style="105" customWidth="1"/>
    <col min="10" max="10" width="35.28515625" style="105" customWidth="1"/>
    <col min="11" max="11" width="22.140625" style="105" customWidth="1"/>
    <col min="12" max="12" width="50.85546875" style="105" customWidth="1"/>
    <col min="13" max="13" width="9.140625" style="105"/>
  </cols>
  <sheetData>
    <row r="1" spans="1:14" x14ac:dyDescent="0.25">
      <c r="A1" s="160" t="s">
        <v>148</v>
      </c>
      <c r="B1" s="212"/>
      <c r="C1" s="18"/>
      <c r="D1" s="18"/>
      <c r="E1" s="104"/>
      <c r="F1" s="104"/>
      <c r="H1" s="106"/>
    </row>
    <row r="2" spans="1:14" x14ac:dyDescent="0.25">
      <c r="B2" s="107"/>
      <c r="C2" s="18"/>
      <c r="D2" s="18"/>
      <c r="E2" s="104"/>
      <c r="F2" s="104"/>
      <c r="H2" s="106"/>
      <c r="N2" s="19"/>
    </row>
    <row r="3" spans="1:14" ht="39.950000000000003" customHeight="1" x14ac:dyDescent="0.25">
      <c r="A3" s="163" t="s">
        <v>0</v>
      </c>
      <c r="B3" s="267"/>
      <c r="C3" s="268"/>
      <c r="D3" s="268"/>
      <c r="E3" s="269"/>
      <c r="F3" s="104"/>
      <c r="H3" s="106"/>
      <c r="N3" s="19"/>
    </row>
    <row r="4" spans="1:14" ht="39.950000000000003" customHeight="1" x14ac:dyDescent="0.25">
      <c r="A4" s="163" t="s">
        <v>1</v>
      </c>
      <c r="B4" s="267"/>
      <c r="C4" s="268"/>
      <c r="D4" s="268"/>
      <c r="E4" s="269"/>
      <c r="F4" s="104"/>
      <c r="H4" s="106"/>
      <c r="N4" s="19"/>
    </row>
    <row r="5" spans="1:14" ht="39.950000000000003" customHeight="1" x14ac:dyDescent="0.25">
      <c r="A5" s="163" t="s">
        <v>2</v>
      </c>
      <c r="B5" s="267"/>
      <c r="C5" s="268"/>
      <c r="D5" s="268"/>
      <c r="E5" s="269"/>
      <c r="F5" s="104"/>
      <c r="H5" s="106"/>
      <c r="N5" s="19"/>
    </row>
    <row r="6" spans="1:14" x14ac:dyDescent="0.25">
      <c r="B6" s="107"/>
      <c r="C6" s="18"/>
      <c r="D6" s="18"/>
      <c r="E6" s="104"/>
      <c r="F6" s="104"/>
      <c r="H6" s="106"/>
      <c r="N6" s="19"/>
    </row>
    <row r="7" spans="1:14" x14ac:dyDescent="0.25">
      <c r="B7" s="107"/>
      <c r="C7" s="18"/>
      <c r="D7" s="18"/>
      <c r="E7" s="104"/>
      <c r="F7" s="104"/>
      <c r="H7" s="106"/>
      <c r="N7" s="19"/>
    </row>
    <row r="8" spans="1:14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  <c r="N8" s="19"/>
    </row>
    <row r="9" spans="1:14" ht="89.25" x14ac:dyDescent="0.25">
      <c r="A9" s="184" t="s">
        <v>29</v>
      </c>
      <c r="B9" s="185" t="s">
        <v>156</v>
      </c>
      <c r="C9" s="83" t="s">
        <v>37</v>
      </c>
      <c r="D9" s="71">
        <v>2600</v>
      </c>
      <c r="E9" s="186"/>
      <c r="F9" s="187">
        <f>Tabela18[[#This Row],[Ilość]]*Tabela18[[#This Row],[C.j. netto]]</f>
        <v>0</v>
      </c>
      <c r="G9" s="188"/>
      <c r="H9" s="170"/>
      <c r="I9" s="188"/>
      <c r="J9" s="213"/>
      <c r="K9" s="188"/>
      <c r="L9" s="189"/>
      <c r="N9" s="19"/>
    </row>
    <row r="10" spans="1:14" ht="114.75" x14ac:dyDescent="0.25">
      <c r="A10" s="184" t="s">
        <v>21</v>
      </c>
      <c r="B10" s="185" t="s">
        <v>157</v>
      </c>
      <c r="C10" s="83" t="s">
        <v>37</v>
      </c>
      <c r="D10" s="71">
        <v>200</v>
      </c>
      <c r="E10" s="186"/>
      <c r="F10" s="187">
        <f>Tabela18[[#This Row],[Ilość]]*Tabela18[[#This Row],[C.j. netto]]</f>
        <v>0</v>
      </c>
      <c r="G10" s="188"/>
      <c r="H10" s="170"/>
      <c r="I10" s="188"/>
      <c r="J10" s="213"/>
      <c r="K10" s="188"/>
      <c r="L10" s="189"/>
      <c r="N10" s="19"/>
    </row>
    <row r="11" spans="1:14" x14ac:dyDescent="0.25">
      <c r="A11" s="134" t="s">
        <v>15</v>
      </c>
      <c r="B11" s="214"/>
      <c r="C11" s="136"/>
      <c r="D11" s="136"/>
      <c r="E11" s="137"/>
      <c r="F11" s="138">
        <f>SUBTOTAL(109,Tabela18[Wartość netto])</f>
        <v>0</v>
      </c>
      <c r="G11" s="137"/>
      <c r="H11" s="136"/>
      <c r="I11" s="137"/>
      <c r="J11" s="137"/>
      <c r="K11" s="137"/>
      <c r="L11" s="159"/>
      <c r="N11" s="19"/>
    </row>
    <row r="12" spans="1:14" x14ac:dyDescent="0.25">
      <c r="B12" s="107"/>
      <c r="C12" s="18"/>
      <c r="D12" s="18"/>
      <c r="E12" s="104"/>
      <c r="F12" s="104"/>
      <c r="H12" s="106"/>
      <c r="N12" s="19"/>
    </row>
    <row r="13" spans="1:14" x14ac:dyDescent="0.25">
      <c r="B13" s="107"/>
      <c r="C13" s="18"/>
      <c r="D13" s="18"/>
      <c r="E13" s="104"/>
      <c r="F13" s="104"/>
      <c r="H13" s="106"/>
      <c r="N13" s="19"/>
    </row>
    <row r="14" spans="1:14" ht="25.5" x14ac:dyDescent="0.25">
      <c r="A14" s="164" t="s">
        <v>16</v>
      </c>
      <c r="B14" s="72"/>
      <c r="C14" s="18"/>
      <c r="D14" s="18"/>
      <c r="E14" s="104"/>
      <c r="F14" s="104"/>
      <c r="H14" s="106"/>
      <c r="N14" s="19"/>
    </row>
    <row r="15" spans="1:14" x14ac:dyDescent="0.25">
      <c r="A15" s="165" t="s">
        <v>17</v>
      </c>
      <c r="B15" s="72"/>
      <c r="C15" s="18"/>
      <c r="D15" s="18"/>
      <c r="E15" s="104"/>
      <c r="F15" s="104"/>
      <c r="H15" s="106"/>
      <c r="L15" s="114"/>
      <c r="N15" s="19"/>
    </row>
    <row r="16" spans="1:14" x14ac:dyDescent="0.25">
      <c r="A16" s="165" t="s">
        <v>18</v>
      </c>
      <c r="B16" s="72"/>
      <c r="C16" s="18"/>
      <c r="D16" s="18"/>
      <c r="E16" s="104"/>
      <c r="F16" s="104"/>
      <c r="H16" s="106"/>
      <c r="L16" s="166" t="s">
        <v>19</v>
      </c>
      <c r="N16" s="19"/>
    </row>
    <row r="17" spans="1:14" x14ac:dyDescent="0.25">
      <c r="B17" s="107"/>
      <c r="C17" s="18"/>
      <c r="D17" s="18"/>
      <c r="E17" s="104"/>
      <c r="F17" s="104"/>
      <c r="H17" s="106"/>
      <c r="N17" s="19"/>
    </row>
    <row r="18" spans="1:14" x14ac:dyDescent="0.25">
      <c r="B18" s="107"/>
      <c r="C18" s="18"/>
      <c r="D18" s="18"/>
      <c r="E18" s="104"/>
      <c r="F18" s="104"/>
      <c r="H18" s="106"/>
      <c r="N18" s="19"/>
    </row>
    <row r="19" spans="1:14" x14ac:dyDescent="0.25">
      <c r="B19" s="107"/>
      <c r="C19" s="18"/>
      <c r="D19" s="18"/>
      <c r="E19" s="104"/>
      <c r="F19" s="104"/>
      <c r="H19" s="106"/>
      <c r="N19" s="19"/>
    </row>
    <row r="20" spans="1:14" x14ac:dyDescent="0.25">
      <c r="A20" s="215"/>
      <c r="B20" s="107"/>
      <c r="C20" s="18"/>
      <c r="D20" s="18"/>
      <c r="E20" s="104"/>
      <c r="F20" s="104"/>
      <c r="H20" s="106"/>
      <c r="N20" s="19"/>
    </row>
    <row r="21" spans="1:14" x14ac:dyDescent="0.25">
      <c r="A21" s="215"/>
      <c r="B21" s="107"/>
      <c r="C21" s="18"/>
      <c r="D21" s="18"/>
      <c r="E21" s="104"/>
      <c r="F21" s="104"/>
      <c r="H21" s="106"/>
      <c r="L21" s="166"/>
      <c r="N21" s="19"/>
    </row>
    <row r="22" spans="1:14" x14ac:dyDescent="0.25">
      <c r="N22" s="19"/>
    </row>
    <row r="23" spans="1:14" x14ac:dyDescent="0.25">
      <c r="N23" s="19"/>
    </row>
  </sheetData>
  <mergeCells count="3">
    <mergeCell ref="B3:E3"/>
    <mergeCell ref="B4:E4"/>
    <mergeCell ref="B5:E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DFE1-AFD2-42F5-8E5A-833BEFF68723}">
  <sheetPr>
    <tabColor theme="5"/>
    <pageSetUpPr fitToPage="1"/>
  </sheetPr>
  <dimension ref="A1:M18"/>
  <sheetViews>
    <sheetView workbookViewId="0">
      <selection activeCell="G12" sqref="G12"/>
    </sheetView>
  </sheetViews>
  <sheetFormatPr defaultColWidth="8.7109375" defaultRowHeight="15" x14ac:dyDescent="0.25"/>
  <cols>
    <col min="1" max="1" width="15.42578125" style="141" customWidth="1"/>
    <col min="2" max="2" width="54.140625" style="143" customWidth="1"/>
    <col min="3" max="4" width="8.7109375" style="139"/>
    <col min="5" max="5" width="14.5703125" style="140" customWidth="1"/>
    <col min="6" max="6" width="19.5703125" style="140" customWidth="1"/>
    <col min="7" max="7" width="21.140625" style="141" customWidth="1"/>
    <col min="8" max="8" width="20" style="142" customWidth="1"/>
    <col min="9" max="9" width="30.5703125" style="141" customWidth="1"/>
    <col min="10" max="10" width="35.28515625" style="141" customWidth="1"/>
    <col min="11" max="11" width="22.140625" style="141" customWidth="1"/>
    <col min="12" max="12" width="50.85546875" style="141" customWidth="1"/>
    <col min="13" max="16384" width="8.7109375" style="25"/>
  </cols>
  <sheetData>
    <row r="1" spans="1:13" x14ac:dyDescent="0.25">
      <c r="A1" s="226" t="s">
        <v>149</v>
      </c>
      <c r="E1" s="182"/>
    </row>
    <row r="2" spans="1:13" x14ac:dyDescent="0.25">
      <c r="A2" s="227"/>
      <c r="B2" s="228"/>
      <c r="E2" s="182"/>
    </row>
    <row r="3" spans="1:13" ht="39.950000000000003" customHeight="1" x14ac:dyDescent="0.25">
      <c r="A3" s="229" t="s">
        <v>0</v>
      </c>
      <c r="B3" s="262"/>
      <c r="C3" s="262"/>
      <c r="D3" s="262"/>
      <c r="E3" s="262"/>
    </row>
    <row r="4" spans="1:13" ht="39.950000000000003" customHeight="1" x14ac:dyDescent="0.25">
      <c r="A4" s="229" t="s">
        <v>1</v>
      </c>
      <c r="B4" s="262"/>
      <c r="C4" s="262"/>
      <c r="D4" s="262"/>
      <c r="E4" s="262"/>
    </row>
    <row r="5" spans="1:13" ht="39.950000000000003" customHeight="1" x14ac:dyDescent="0.25">
      <c r="A5" s="229" t="s">
        <v>2</v>
      </c>
      <c r="B5" s="262"/>
      <c r="C5" s="262"/>
      <c r="D5" s="262"/>
      <c r="E5" s="262"/>
    </row>
    <row r="8" spans="1:13" x14ac:dyDescent="0.25">
      <c r="A8" s="216" t="s">
        <v>3</v>
      </c>
      <c r="B8" s="217" t="s">
        <v>4</v>
      </c>
      <c r="C8" s="217" t="s">
        <v>5</v>
      </c>
      <c r="D8" s="218" t="s">
        <v>6</v>
      </c>
      <c r="E8" s="219" t="s">
        <v>7</v>
      </c>
      <c r="F8" s="219" t="s">
        <v>8</v>
      </c>
      <c r="G8" s="217" t="s">
        <v>9</v>
      </c>
      <c r="H8" s="220" t="s">
        <v>10</v>
      </c>
      <c r="I8" s="217" t="s">
        <v>11</v>
      </c>
      <c r="J8" s="217" t="s">
        <v>12</v>
      </c>
      <c r="K8" s="217" t="s">
        <v>13</v>
      </c>
      <c r="L8" s="221" t="s">
        <v>14</v>
      </c>
      <c r="M8" s="52"/>
    </row>
    <row r="9" spans="1:13" ht="134.25" customHeight="1" x14ac:dyDescent="0.25">
      <c r="A9" s="222" t="s">
        <v>29</v>
      </c>
      <c r="B9" s="223" t="s">
        <v>155</v>
      </c>
      <c r="C9" s="224" t="s">
        <v>37</v>
      </c>
      <c r="D9" s="224">
        <v>30</v>
      </c>
      <c r="E9" s="225"/>
      <c r="F9" s="225">
        <f>Tabela19[[#This Row],[Ilość]]*Tabela19[[#This Row],[C.j. netto]]</f>
        <v>0</v>
      </c>
      <c r="G9" s="45"/>
      <c r="H9" s="46"/>
      <c r="I9" s="50"/>
      <c r="J9" s="45"/>
      <c r="K9" s="45"/>
      <c r="L9" s="44"/>
    </row>
    <row r="10" spans="1:13" x14ac:dyDescent="0.25">
      <c r="A10" s="145" t="s">
        <v>15</v>
      </c>
      <c r="B10" s="230"/>
      <c r="C10" s="147"/>
      <c r="D10" s="147"/>
      <c r="E10" s="148"/>
      <c r="F10" s="149">
        <f>SUBTOTAL(109,Tabela19[Wartość netto])</f>
        <v>0</v>
      </c>
      <c r="G10" s="148"/>
      <c r="H10" s="147"/>
      <c r="I10" s="148"/>
      <c r="J10" s="148"/>
      <c r="K10" s="148"/>
      <c r="L10" s="150"/>
    </row>
    <row r="11" spans="1:13" x14ac:dyDescent="0.25">
      <c r="A11" s="231"/>
      <c r="B11" s="232"/>
      <c r="E11" s="141"/>
      <c r="F11" s="151"/>
      <c r="H11" s="139"/>
    </row>
    <row r="12" spans="1:13" x14ac:dyDescent="0.25">
      <c r="A12" s="231"/>
      <c r="B12" s="232"/>
      <c r="E12" s="141"/>
      <c r="F12" s="151"/>
      <c r="H12" s="139"/>
    </row>
    <row r="13" spans="1:13" x14ac:dyDescent="0.25">
      <c r="A13" s="231"/>
      <c r="B13" s="232"/>
      <c r="E13" s="141"/>
      <c r="F13" s="151"/>
      <c r="H13" s="139"/>
    </row>
    <row r="14" spans="1:13" ht="25.5" x14ac:dyDescent="0.25">
      <c r="A14" s="233" t="s">
        <v>16</v>
      </c>
      <c r="B14" s="153"/>
    </row>
    <row r="15" spans="1:13" x14ac:dyDescent="0.25">
      <c r="A15" s="234" t="s">
        <v>17</v>
      </c>
      <c r="B15" s="153"/>
      <c r="L15" s="156"/>
    </row>
    <row r="16" spans="1:13" ht="30" customHeight="1" x14ac:dyDescent="0.25">
      <c r="A16" s="234" t="s">
        <v>18</v>
      </c>
      <c r="B16" s="153"/>
      <c r="L16" s="235" t="s">
        <v>19</v>
      </c>
    </row>
    <row r="17" ht="30" customHeight="1" x14ac:dyDescent="0.25"/>
    <row r="18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D49A-2C2A-49EF-BF67-AE9C5561F914}">
  <sheetPr>
    <tabColor theme="4"/>
    <pageSetUpPr fitToPage="1"/>
  </sheetPr>
  <dimension ref="A1:M40"/>
  <sheetViews>
    <sheetView topLeftCell="A31" zoomScale="85" zoomScaleNormal="85" workbookViewId="0">
      <selection activeCell="G5" sqref="G5"/>
    </sheetView>
  </sheetViews>
  <sheetFormatPr defaultColWidth="9.140625" defaultRowHeight="15" x14ac:dyDescent="0.25"/>
  <cols>
    <col min="1" max="1" width="15.42578125" style="105" customWidth="1"/>
    <col min="2" max="2" width="54.140625" style="107" customWidth="1"/>
    <col min="3" max="4" width="9.140625" style="18"/>
    <col min="5" max="5" width="14.5703125" style="104" customWidth="1"/>
    <col min="6" max="6" width="19.5703125" style="104" customWidth="1"/>
    <col min="7" max="7" width="21.140625" style="105" customWidth="1"/>
    <col min="8" max="8" width="20" style="106" customWidth="1"/>
    <col min="9" max="9" width="30.5703125" style="105" customWidth="1"/>
    <col min="10" max="10" width="35.28515625" style="105" customWidth="1"/>
    <col min="11" max="11" width="22.140625" style="105" customWidth="1"/>
    <col min="12" max="12" width="50.85546875" style="105" customWidth="1"/>
  </cols>
  <sheetData>
    <row r="1" spans="1:13" x14ac:dyDescent="0.25">
      <c r="A1" s="117" t="s">
        <v>132</v>
      </c>
      <c r="B1" s="158"/>
    </row>
    <row r="3" spans="1:13" ht="39.950000000000003" customHeight="1" x14ac:dyDescent="0.25">
      <c r="A3" s="103" t="s">
        <v>0</v>
      </c>
      <c r="B3" s="261"/>
      <c r="C3" s="261"/>
      <c r="D3" s="261"/>
      <c r="E3" s="261"/>
    </row>
    <row r="4" spans="1:13" ht="39.950000000000003" customHeight="1" x14ac:dyDescent="0.25">
      <c r="A4" s="103" t="s">
        <v>1</v>
      </c>
      <c r="B4" s="261"/>
      <c r="C4" s="261"/>
      <c r="D4" s="261"/>
      <c r="E4" s="261"/>
    </row>
    <row r="5" spans="1:13" ht="39.950000000000003" customHeight="1" x14ac:dyDescent="0.25">
      <c r="A5" s="103" t="s">
        <v>2</v>
      </c>
      <c r="B5" s="261"/>
      <c r="C5" s="261"/>
      <c r="D5" s="261"/>
      <c r="E5" s="261"/>
    </row>
    <row r="8" spans="1:13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  <c r="M8" s="82"/>
    </row>
    <row r="9" spans="1:13" ht="25.5" x14ac:dyDescent="0.25">
      <c r="A9" s="76" t="s">
        <v>29</v>
      </c>
      <c r="B9" s="75" t="s">
        <v>74</v>
      </c>
      <c r="C9" s="71" t="s">
        <v>20</v>
      </c>
      <c r="D9" s="71">
        <v>1000</v>
      </c>
      <c r="E9" s="84"/>
      <c r="F9" s="84">
        <f>Tabela2[[#This Row],[Ilość]]*Tabela2[[#This Row],[C.j. netto]]</f>
        <v>0</v>
      </c>
      <c r="G9" s="14"/>
      <c r="H9" s="69"/>
      <c r="I9" s="14"/>
      <c r="J9" s="14"/>
      <c r="K9" s="14"/>
      <c r="L9" s="15"/>
    </row>
    <row r="10" spans="1:13" ht="63.75" x14ac:dyDescent="0.25">
      <c r="A10" s="76" t="s">
        <v>21</v>
      </c>
      <c r="B10" s="75" t="s">
        <v>75</v>
      </c>
      <c r="C10" s="71" t="s">
        <v>20</v>
      </c>
      <c r="D10" s="71">
        <v>3</v>
      </c>
      <c r="E10" s="84"/>
      <c r="F10" s="84">
        <f>Tabela2[[#This Row],[Ilość]]*Tabela2[[#This Row],[C.j. netto]]</f>
        <v>0</v>
      </c>
      <c r="G10" s="14"/>
      <c r="H10" s="69"/>
      <c r="I10" s="14"/>
      <c r="J10" s="14"/>
      <c r="K10" s="14"/>
      <c r="L10" s="15"/>
    </row>
    <row r="11" spans="1:13" ht="51" x14ac:dyDescent="0.25">
      <c r="A11" s="76" t="s">
        <v>22</v>
      </c>
      <c r="B11" s="75" t="s">
        <v>76</v>
      </c>
      <c r="C11" s="71" t="s">
        <v>20</v>
      </c>
      <c r="D11" s="71">
        <v>50</v>
      </c>
      <c r="E11" s="84"/>
      <c r="F11" s="84">
        <f>Tabela2[[#This Row],[Ilość]]*Tabela2[[#This Row],[C.j. netto]]</f>
        <v>0</v>
      </c>
      <c r="G11" s="14"/>
      <c r="H11" s="69"/>
      <c r="I11" s="14"/>
      <c r="J11" s="14"/>
      <c r="K11" s="14"/>
      <c r="L11" s="15"/>
    </row>
    <row r="12" spans="1:13" ht="25.5" x14ac:dyDescent="0.25">
      <c r="A12" s="76" t="s">
        <v>31</v>
      </c>
      <c r="B12" s="75" t="s">
        <v>77</v>
      </c>
      <c r="C12" s="71" t="s">
        <v>20</v>
      </c>
      <c r="D12" s="74">
        <v>20000</v>
      </c>
      <c r="E12" s="84"/>
      <c r="F12" s="84">
        <f>Tabela2[[#This Row],[Ilość]]*Tabela2[[#This Row],[C.j. netto]]</f>
        <v>0</v>
      </c>
      <c r="G12" s="14"/>
      <c r="H12" s="69"/>
      <c r="I12" s="14"/>
      <c r="J12" s="14"/>
      <c r="K12" s="14"/>
      <c r="L12" s="15"/>
    </row>
    <row r="13" spans="1:13" ht="63.75" x14ac:dyDescent="0.25">
      <c r="A13" s="76" t="s">
        <v>23</v>
      </c>
      <c r="B13" s="75" t="s">
        <v>78</v>
      </c>
      <c r="C13" s="71" t="s">
        <v>20</v>
      </c>
      <c r="D13" s="71">
        <v>50</v>
      </c>
      <c r="E13" s="84"/>
      <c r="F13" s="84">
        <f>Tabela2[[#This Row],[Ilość]]*Tabela2[[#This Row],[C.j. netto]]</f>
        <v>0</v>
      </c>
      <c r="G13" s="14"/>
      <c r="H13" s="69"/>
      <c r="I13" s="14"/>
      <c r="J13" s="14"/>
      <c r="K13" s="14"/>
      <c r="L13" s="15"/>
    </row>
    <row r="14" spans="1:13" ht="63.75" x14ac:dyDescent="0.25">
      <c r="A14" s="76" t="s">
        <v>68</v>
      </c>
      <c r="B14" s="75" t="s">
        <v>79</v>
      </c>
      <c r="C14" s="71" t="s">
        <v>20</v>
      </c>
      <c r="D14" s="71">
        <v>10</v>
      </c>
      <c r="E14" s="84"/>
      <c r="F14" s="84">
        <f>Tabela2[[#This Row],[Ilość]]*Tabela2[[#This Row],[C.j. netto]]</f>
        <v>0</v>
      </c>
      <c r="G14" s="14"/>
      <c r="H14" s="69"/>
      <c r="I14" s="14"/>
      <c r="J14" s="14"/>
      <c r="K14" s="14"/>
      <c r="L14" s="15"/>
    </row>
    <row r="15" spans="1:13" ht="63.75" x14ac:dyDescent="0.25">
      <c r="A15" s="76" t="s">
        <v>25</v>
      </c>
      <c r="B15" s="75" t="s">
        <v>80</v>
      </c>
      <c r="C15" s="71" t="s">
        <v>20</v>
      </c>
      <c r="D15" s="71">
        <v>10</v>
      </c>
      <c r="E15" s="84"/>
      <c r="F15" s="84">
        <f>Tabela2[[#This Row],[Ilość]]*Tabela2[[#This Row],[C.j. netto]]</f>
        <v>0</v>
      </c>
      <c r="G15" s="14"/>
      <c r="H15" s="69"/>
      <c r="I15" s="14"/>
      <c r="J15" s="14"/>
      <c r="K15" s="14"/>
      <c r="L15" s="15"/>
    </row>
    <row r="16" spans="1:13" ht="51" x14ac:dyDescent="0.25">
      <c r="A16" s="76" t="s">
        <v>28</v>
      </c>
      <c r="B16" s="75" t="s">
        <v>81</v>
      </c>
      <c r="C16" s="71" t="s">
        <v>20</v>
      </c>
      <c r="D16" s="71">
        <v>5</v>
      </c>
      <c r="E16" s="84"/>
      <c r="F16" s="84">
        <f>Tabela2[[#This Row],[Ilość]]*Tabela2[[#This Row],[C.j. netto]]</f>
        <v>0</v>
      </c>
      <c r="G16" s="14"/>
      <c r="H16" s="69"/>
      <c r="I16" s="14"/>
      <c r="J16" s="14"/>
      <c r="K16" s="14"/>
      <c r="L16" s="15"/>
    </row>
    <row r="17" spans="1:12" ht="63.75" x14ac:dyDescent="0.25">
      <c r="A17" s="76" t="s">
        <v>64</v>
      </c>
      <c r="B17" s="75" t="s">
        <v>82</v>
      </c>
      <c r="C17" s="71" t="s">
        <v>20</v>
      </c>
      <c r="D17" s="71">
        <v>90</v>
      </c>
      <c r="E17" s="84"/>
      <c r="F17" s="84">
        <f>Tabela2[[#This Row],[Ilość]]*Tabela2[[#This Row],[C.j. netto]]</f>
        <v>0</v>
      </c>
      <c r="G17" s="14"/>
      <c r="H17" s="69"/>
      <c r="I17" s="14"/>
      <c r="J17" s="14"/>
      <c r="K17" s="14"/>
      <c r="L17" s="15"/>
    </row>
    <row r="18" spans="1:12" ht="76.5" x14ac:dyDescent="0.25">
      <c r="A18" s="76" t="s">
        <v>62</v>
      </c>
      <c r="B18" s="75" t="s">
        <v>83</v>
      </c>
      <c r="C18" s="71" t="s">
        <v>20</v>
      </c>
      <c r="D18" s="71">
        <v>200</v>
      </c>
      <c r="E18" s="84"/>
      <c r="F18" s="84">
        <f>Tabela2[[#This Row],[Ilość]]*Tabela2[[#This Row],[C.j. netto]]</f>
        <v>0</v>
      </c>
      <c r="G18" s="14"/>
      <c r="H18" s="69"/>
      <c r="I18" s="14"/>
      <c r="J18" s="14"/>
      <c r="K18" s="14"/>
      <c r="L18" s="15"/>
    </row>
    <row r="19" spans="1:12" ht="63.75" x14ac:dyDescent="0.25">
      <c r="A19" s="76" t="s">
        <v>60</v>
      </c>
      <c r="B19" s="75" t="s">
        <v>84</v>
      </c>
      <c r="C19" s="71" t="s">
        <v>20</v>
      </c>
      <c r="D19" s="71">
        <v>360</v>
      </c>
      <c r="E19" s="84"/>
      <c r="F19" s="84">
        <f>Tabela2[[#This Row],[Ilość]]*Tabela2[[#This Row],[C.j. netto]]</f>
        <v>0</v>
      </c>
      <c r="G19" s="14"/>
      <c r="H19" s="69"/>
      <c r="I19" s="14"/>
      <c r="J19" s="14"/>
      <c r="K19" s="14"/>
      <c r="L19" s="15"/>
    </row>
    <row r="20" spans="1:12" ht="63.75" x14ac:dyDescent="0.25">
      <c r="A20" s="76" t="s">
        <v>58</v>
      </c>
      <c r="B20" s="75" t="s">
        <v>85</v>
      </c>
      <c r="C20" s="71" t="s">
        <v>20</v>
      </c>
      <c r="D20" s="71">
        <v>100</v>
      </c>
      <c r="E20" s="84"/>
      <c r="F20" s="84">
        <f>Tabela2[[#This Row],[Ilość]]*Tabela2[[#This Row],[C.j. netto]]</f>
        <v>0</v>
      </c>
      <c r="G20" s="14"/>
      <c r="H20" s="69"/>
      <c r="I20" s="14"/>
      <c r="J20" s="14"/>
      <c r="K20" s="14"/>
      <c r="L20" s="15"/>
    </row>
    <row r="21" spans="1:12" ht="76.5" x14ac:dyDescent="0.25">
      <c r="A21" s="76" t="s">
        <v>86</v>
      </c>
      <c r="B21" s="75" t="s">
        <v>87</v>
      </c>
      <c r="C21" s="71" t="s">
        <v>20</v>
      </c>
      <c r="D21" s="71">
        <v>800</v>
      </c>
      <c r="E21" s="84"/>
      <c r="F21" s="84">
        <f>Tabela2[[#This Row],[Ilość]]*Tabela2[[#This Row],[C.j. netto]]</f>
        <v>0</v>
      </c>
      <c r="G21" s="14"/>
      <c r="H21" s="69"/>
      <c r="I21" s="14"/>
      <c r="J21" s="14"/>
      <c r="K21" s="14"/>
      <c r="L21" s="15"/>
    </row>
    <row r="22" spans="1:12" ht="51" x14ac:dyDescent="0.25">
      <c r="A22" s="76" t="s">
        <v>88</v>
      </c>
      <c r="B22" s="75" t="s">
        <v>89</v>
      </c>
      <c r="C22" s="71" t="s">
        <v>20</v>
      </c>
      <c r="D22" s="71">
        <v>120</v>
      </c>
      <c r="E22" s="84"/>
      <c r="F22" s="84">
        <f>Tabela2[[#This Row],[Ilość]]*Tabela2[[#This Row],[C.j. netto]]</f>
        <v>0</v>
      </c>
      <c r="G22" s="14"/>
      <c r="H22" s="69"/>
      <c r="I22" s="14"/>
      <c r="J22" s="14"/>
      <c r="K22" s="14"/>
      <c r="L22" s="15"/>
    </row>
    <row r="23" spans="1:12" ht="51" x14ac:dyDescent="0.25">
      <c r="A23" s="76" t="s">
        <v>90</v>
      </c>
      <c r="B23" s="75" t="s">
        <v>91</v>
      </c>
      <c r="C23" s="71" t="s">
        <v>20</v>
      </c>
      <c r="D23" s="74">
        <v>100</v>
      </c>
      <c r="E23" s="84"/>
      <c r="F23" s="84">
        <f>Tabela2[[#This Row],[Ilość]]*Tabela2[[#This Row],[C.j. netto]]</f>
        <v>0</v>
      </c>
      <c r="G23" s="14"/>
      <c r="H23" s="69"/>
      <c r="I23" s="14"/>
      <c r="J23" s="14"/>
      <c r="K23" s="14"/>
      <c r="L23" s="15"/>
    </row>
    <row r="24" spans="1:12" ht="63.75" x14ac:dyDescent="0.25">
      <c r="A24" s="76" t="s">
        <v>92</v>
      </c>
      <c r="B24" s="75" t="s">
        <v>93</v>
      </c>
      <c r="C24" s="71" t="s">
        <v>20</v>
      </c>
      <c r="D24" s="71">
        <v>10</v>
      </c>
      <c r="E24" s="84"/>
      <c r="F24" s="84">
        <f>Tabela2[[#This Row],[Ilość]]*Tabela2[[#This Row],[C.j. netto]]</f>
        <v>0</v>
      </c>
      <c r="G24" s="14"/>
      <c r="H24" s="69"/>
      <c r="I24" s="14"/>
      <c r="J24" s="14"/>
      <c r="K24" s="14"/>
      <c r="L24" s="15"/>
    </row>
    <row r="25" spans="1:12" ht="63.75" x14ac:dyDescent="0.25">
      <c r="A25" s="76" t="s">
        <v>94</v>
      </c>
      <c r="B25" s="75" t="s">
        <v>95</v>
      </c>
      <c r="C25" s="71" t="s">
        <v>20</v>
      </c>
      <c r="D25" s="71">
        <v>30</v>
      </c>
      <c r="E25" s="84"/>
      <c r="F25" s="84">
        <f>Tabela2[[#This Row],[Ilość]]*Tabela2[[#This Row],[C.j. netto]]</f>
        <v>0</v>
      </c>
      <c r="G25" s="14"/>
      <c r="H25" s="69"/>
      <c r="I25" s="14"/>
      <c r="J25" s="14"/>
      <c r="K25" s="14"/>
      <c r="L25" s="15"/>
    </row>
    <row r="26" spans="1:12" ht="63.75" x14ac:dyDescent="0.25">
      <c r="A26" s="76" t="s">
        <v>96</v>
      </c>
      <c r="B26" s="75" t="s">
        <v>97</v>
      </c>
      <c r="C26" s="71" t="s">
        <v>20</v>
      </c>
      <c r="D26" s="71">
        <v>20</v>
      </c>
      <c r="E26" s="84"/>
      <c r="F26" s="84">
        <f>Tabela2[[#This Row],[Ilość]]*Tabela2[[#This Row],[C.j. netto]]</f>
        <v>0</v>
      </c>
      <c r="G26" s="14"/>
      <c r="H26" s="69"/>
      <c r="I26" s="14"/>
      <c r="J26" s="14"/>
      <c r="K26" s="14"/>
      <c r="L26" s="15"/>
    </row>
    <row r="27" spans="1:12" ht="63.75" x14ac:dyDescent="0.25">
      <c r="A27" s="76" t="s">
        <v>98</v>
      </c>
      <c r="B27" s="75" t="s">
        <v>99</v>
      </c>
      <c r="C27" s="71" t="s">
        <v>20</v>
      </c>
      <c r="D27" s="71">
        <v>30</v>
      </c>
      <c r="E27" s="84"/>
      <c r="F27" s="84">
        <f>Tabela2[[#This Row],[Ilość]]*Tabela2[[#This Row],[C.j. netto]]</f>
        <v>0</v>
      </c>
      <c r="G27" s="14"/>
      <c r="H27" s="69"/>
      <c r="I27" s="14"/>
      <c r="J27" s="14"/>
      <c r="K27" s="14"/>
      <c r="L27" s="15"/>
    </row>
    <row r="28" spans="1:12" ht="63.75" x14ac:dyDescent="0.25">
      <c r="A28" s="76" t="s">
        <v>100</v>
      </c>
      <c r="B28" s="75" t="s">
        <v>101</v>
      </c>
      <c r="C28" s="71" t="s">
        <v>20</v>
      </c>
      <c r="D28" s="71">
        <v>500</v>
      </c>
      <c r="E28" s="84"/>
      <c r="F28" s="84">
        <f>Tabela2[[#This Row],[Ilość]]*Tabela2[[#This Row],[C.j. netto]]</f>
        <v>0</v>
      </c>
      <c r="G28" s="14"/>
      <c r="H28" s="69"/>
      <c r="I28" s="14"/>
      <c r="J28" s="14"/>
      <c r="K28" s="14"/>
      <c r="L28" s="15"/>
    </row>
    <row r="29" spans="1:12" ht="63.75" x14ac:dyDescent="0.25">
      <c r="A29" s="76" t="s">
        <v>102</v>
      </c>
      <c r="B29" s="75" t="s">
        <v>103</v>
      </c>
      <c r="C29" s="71" t="s">
        <v>20</v>
      </c>
      <c r="D29" s="71">
        <v>300</v>
      </c>
      <c r="E29" s="84"/>
      <c r="F29" s="84">
        <f>Tabela2[[#This Row],[Ilość]]*Tabela2[[#This Row],[C.j. netto]]</f>
        <v>0</v>
      </c>
      <c r="G29" s="14"/>
      <c r="H29" s="69"/>
      <c r="I29" s="14"/>
      <c r="J29" s="14"/>
      <c r="K29" s="14"/>
      <c r="L29" s="15"/>
    </row>
    <row r="30" spans="1:12" ht="63.75" x14ac:dyDescent="0.25">
      <c r="A30" s="76" t="s">
        <v>104</v>
      </c>
      <c r="B30" s="75" t="s">
        <v>106</v>
      </c>
      <c r="C30" s="71" t="s">
        <v>20</v>
      </c>
      <c r="D30" s="71">
        <v>10</v>
      </c>
      <c r="E30" s="84"/>
      <c r="F30" s="84">
        <f>Tabela2[[#This Row],[Ilość]]*Tabela2[[#This Row],[C.j. netto]]</f>
        <v>0</v>
      </c>
      <c r="G30" s="14"/>
      <c r="H30" s="69"/>
      <c r="I30" s="14"/>
      <c r="J30" s="14"/>
      <c r="K30" s="14"/>
      <c r="L30" s="15"/>
    </row>
    <row r="31" spans="1:12" ht="63.75" x14ac:dyDescent="0.25">
      <c r="A31" s="76" t="s">
        <v>105</v>
      </c>
      <c r="B31" s="75" t="s">
        <v>108</v>
      </c>
      <c r="C31" s="71" t="s">
        <v>20</v>
      </c>
      <c r="D31" s="71">
        <v>150</v>
      </c>
      <c r="E31" s="84"/>
      <c r="F31" s="84">
        <f>Tabela2[[#This Row],[Ilość]]*Tabela2[[#This Row],[C.j. netto]]</f>
        <v>0</v>
      </c>
      <c r="G31" s="14"/>
      <c r="H31" s="69"/>
      <c r="I31" s="14"/>
      <c r="J31" s="14"/>
      <c r="K31" s="14"/>
      <c r="L31" s="15"/>
    </row>
    <row r="32" spans="1:12" ht="63.75" x14ac:dyDescent="0.25">
      <c r="A32" s="76" t="s">
        <v>107</v>
      </c>
      <c r="B32" s="75" t="s">
        <v>110</v>
      </c>
      <c r="C32" s="71" t="s">
        <v>20</v>
      </c>
      <c r="D32" s="71">
        <v>280</v>
      </c>
      <c r="E32" s="84"/>
      <c r="F32" s="84">
        <f>Tabela2[[#This Row],[Ilość]]*Tabela2[[#This Row],[C.j. netto]]</f>
        <v>0</v>
      </c>
      <c r="G32" s="14"/>
      <c r="H32" s="69"/>
      <c r="I32" s="14"/>
      <c r="J32" s="14"/>
      <c r="K32" s="14"/>
      <c r="L32" s="15"/>
    </row>
    <row r="33" spans="1:12" ht="63.75" x14ac:dyDescent="0.25">
      <c r="A33" s="76" t="s">
        <v>109</v>
      </c>
      <c r="B33" s="75" t="s">
        <v>112</v>
      </c>
      <c r="C33" s="71" t="s">
        <v>20</v>
      </c>
      <c r="D33" s="71">
        <v>440</v>
      </c>
      <c r="E33" s="84"/>
      <c r="F33" s="84">
        <f>Tabela2[[#This Row],[Ilość]]*Tabela2[[#This Row],[C.j. netto]]</f>
        <v>0</v>
      </c>
      <c r="G33" s="14"/>
      <c r="H33" s="69"/>
      <c r="I33" s="14"/>
      <c r="J33" s="14"/>
      <c r="K33" s="14"/>
      <c r="L33" s="15"/>
    </row>
    <row r="34" spans="1:12" ht="76.5" x14ac:dyDescent="0.25">
      <c r="A34" s="76" t="s">
        <v>111</v>
      </c>
      <c r="B34" s="75" t="s">
        <v>113</v>
      </c>
      <c r="C34" s="71" t="s">
        <v>20</v>
      </c>
      <c r="D34" s="71">
        <v>800</v>
      </c>
      <c r="E34" s="84"/>
      <c r="F34" s="84">
        <f>Tabela2[[#This Row],[Ilość]]*Tabela2[[#This Row],[C.j. netto]]</f>
        <v>0</v>
      </c>
      <c r="G34" s="14"/>
      <c r="H34" s="69"/>
      <c r="I34" s="14"/>
      <c r="J34" s="14"/>
      <c r="K34" s="14"/>
      <c r="L34" s="15"/>
    </row>
    <row r="35" spans="1:12" x14ac:dyDescent="0.25">
      <c r="A35" s="134" t="s">
        <v>15</v>
      </c>
      <c r="B35" s="135"/>
      <c r="C35" s="136"/>
      <c r="D35" s="136"/>
      <c r="E35" s="137"/>
      <c r="F35" s="239">
        <f>SUBTOTAL(109,Tabela2[Wartość netto])</f>
        <v>0</v>
      </c>
      <c r="G35" s="137"/>
      <c r="H35" s="136"/>
      <c r="I35" s="137"/>
      <c r="J35" s="137"/>
      <c r="K35" s="137"/>
      <c r="L35" s="159"/>
    </row>
    <row r="37" spans="1:12" ht="30" customHeight="1" x14ac:dyDescent="0.25"/>
    <row r="38" spans="1:12" ht="30" customHeight="1" x14ac:dyDescent="0.25">
      <c r="A38" s="113" t="s">
        <v>16</v>
      </c>
      <c r="B38" s="72"/>
    </row>
    <row r="39" spans="1:12" ht="30" customHeight="1" x14ac:dyDescent="0.25">
      <c r="A39" s="115" t="s">
        <v>17</v>
      </c>
      <c r="B39" s="72"/>
      <c r="L39" s="114"/>
    </row>
    <row r="40" spans="1:12" x14ac:dyDescent="0.25">
      <c r="A40" s="115" t="s">
        <v>18</v>
      </c>
      <c r="B40" s="72"/>
      <c r="L40" s="116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1B05-4D55-4F27-BFE0-59919EF56ABA}">
  <sheetPr>
    <tabColor theme="7"/>
    <pageSetUpPr fitToPage="1"/>
  </sheetPr>
  <dimension ref="A1:M19"/>
  <sheetViews>
    <sheetView workbookViewId="0">
      <selection activeCell="B23" sqref="B23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167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s="254" customFormat="1" x14ac:dyDescent="0.25">
      <c r="A9" s="253" t="s">
        <v>29</v>
      </c>
      <c r="B9" s="223" t="s">
        <v>165</v>
      </c>
      <c r="C9" s="252" t="s">
        <v>37</v>
      </c>
      <c r="D9" s="211">
        <v>10</v>
      </c>
      <c r="E9" s="251"/>
      <c r="F9" s="251">
        <f>Tabela20[[#This Row],[Ilość]]*Tabela20[[#This Row],[C.j. netto]]</f>
        <v>0</v>
      </c>
      <c r="G9" s="90"/>
      <c r="H9" s="89"/>
      <c r="I9" s="90"/>
      <c r="J9" s="90"/>
      <c r="K9" s="90"/>
      <c r="L9" s="252"/>
      <c r="M9" s="52"/>
    </row>
    <row r="10" spans="1:13" s="254" customFormat="1" x14ac:dyDescent="0.25">
      <c r="A10" s="85" t="s">
        <v>21</v>
      </c>
      <c r="B10" s="49" t="s">
        <v>166</v>
      </c>
      <c r="C10" s="48" t="s">
        <v>37</v>
      </c>
      <c r="D10" s="48">
        <v>160</v>
      </c>
      <c r="E10" s="47"/>
      <c r="F10" s="47">
        <f>Tabela20[[#This Row],[Ilość]]*Tabela20[[#This Row],[C.j. netto]]</f>
        <v>0</v>
      </c>
      <c r="G10" s="255"/>
      <c r="H10" s="256"/>
      <c r="I10" s="257"/>
      <c r="J10" s="255"/>
      <c r="K10" s="255"/>
      <c r="L10" s="258"/>
    </row>
    <row r="11" spans="1:13" x14ac:dyDescent="0.25">
      <c r="A11" s="68" t="s">
        <v>15</v>
      </c>
      <c r="B11" s="178"/>
      <c r="C11" s="65"/>
      <c r="D11" s="65"/>
      <c r="E11" s="6"/>
      <c r="F11" s="66">
        <f>SUBTOTAL(109,Tabela20[Wartość netto])</f>
        <v>0</v>
      </c>
      <c r="G11" s="6"/>
      <c r="H11" s="65"/>
      <c r="I11" s="6"/>
      <c r="J11" s="6"/>
      <c r="K11" s="6"/>
      <c r="L11" s="7"/>
    </row>
    <row r="12" spans="1:13" x14ac:dyDescent="0.25">
      <c r="A12" s="37"/>
      <c r="B12" s="36"/>
      <c r="E12" s="25"/>
      <c r="F12" s="35"/>
      <c r="H12" s="28"/>
    </row>
    <row r="13" spans="1:13" ht="26.25" x14ac:dyDescent="0.25">
      <c r="A13" s="244" t="s">
        <v>35</v>
      </c>
      <c r="B13" s="245" t="s">
        <v>182</v>
      </c>
      <c r="E13" s="25"/>
      <c r="F13" s="35"/>
      <c r="H13" s="28"/>
    </row>
    <row r="14" spans="1:13" x14ac:dyDescent="0.25">
      <c r="A14" s="37"/>
      <c r="B14" s="36"/>
      <c r="E14" s="25"/>
      <c r="F14" s="35"/>
      <c r="H14" s="28"/>
    </row>
    <row r="15" spans="1:13" ht="30" x14ac:dyDescent="0.25">
      <c r="A15" s="34" t="s">
        <v>16</v>
      </c>
      <c r="B15" s="31"/>
    </row>
    <row r="16" spans="1:13" x14ac:dyDescent="0.25">
      <c r="A16" s="32" t="s">
        <v>17</v>
      </c>
      <c r="B16" s="31"/>
      <c r="L16" s="33"/>
    </row>
    <row r="17" spans="1:12" ht="30" customHeight="1" x14ac:dyDescent="0.25">
      <c r="A17" s="32" t="s">
        <v>18</v>
      </c>
      <c r="B17" s="31"/>
      <c r="L17" s="30" t="s">
        <v>19</v>
      </c>
    </row>
    <row r="18" spans="1:12" ht="30" customHeight="1" x14ac:dyDescent="0.25"/>
    <row r="19" spans="1:1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3B58-3E30-4C98-90A0-86EC6AE528D9}">
  <sheetPr>
    <pageSetUpPr fitToPage="1"/>
  </sheetPr>
  <dimension ref="A1:L17"/>
  <sheetViews>
    <sheetView zoomScale="85" zoomScaleNormal="85" workbookViewId="0">
      <selection activeCell="B20" sqref="B20"/>
    </sheetView>
  </sheetViews>
  <sheetFormatPr defaultRowHeight="15" x14ac:dyDescent="0.25"/>
  <cols>
    <col min="1" max="1" width="14.140625" customWidth="1"/>
    <col min="2" max="2" width="53.285156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172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76" t="s">
        <v>29</v>
      </c>
      <c r="B9" s="75" t="s">
        <v>168</v>
      </c>
      <c r="C9" s="71" t="s">
        <v>37</v>
      </c>
      <c r="D9" s="71">
        <v>30</v>
      </c>
      <c r="E9" s="84"/>
      <c r="F9" s="84">
        <f>Tabela21[[#This Row],[Ilość]]*Tabela21[[#This Row],[C.j. netto]]</f>
        <v>0</v>
      </c>
      <c r="G9" s="14"/>
      <c r="H9" s="69"/>
      <c r="I9" s="14"/>
      <c r="J9" s="14"/>
      <c r="K9" s="14"/>
      <c r="L9" s="15"/>
    </row>
    <row r="10" spans="1:12" ht="25.5" x14ac:dyDescent="0.25">
      <c r="A10" s="76" t="s">
        <v>21</v>
      </c>
      <c r="B10" s="75" t="s">
        <v>169</v>
      </c>
      <c r="C10" s="71" t="s">
        <v>37</v>
      </c>
      <c r="D10" s="71">
        <v>40</v>
      </c>
      <c r="E10" s="84"/>
      <c r="F10" s="84">
        <f>Tabela21[[#This Row],[Ilość]]*Tabela21[[#This Row],[C.j. netto]]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SUBTOTAL(109,Tabela21[Wartość netto])</f>
        <v>0</v>
      </c>
      <c r="G11" s="6"/>
      <c r="H11" s="65"/>
      <c r="I11" s="6"/>
      <c r="J11" s="6"/>
      <c r="K11" s="6"/>
      <c r="L11" s="7"/>
    </row>
    <row r="13" spans="1:12" ht="26.25" x14ac:dyDescent="0.25">
      <c r="A13" s="259" t="s">
        <v>170</v>
      </c>
      <c r="B13" s="245" t="s">
        <v>182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56A-6021-4AD5-8ECF-74AA1C028925}">
  <sheetPr>
    <pageSetUpPr fitToPage="1"/>
  </sheetPr>
  <dimension ref="A1:L16"/>
  <sheetViews>
    <sheetView zoomScale="85" zoomScaleNormal="85" workbookViewId="0">
      <selection activeCell="C22" sqref="C22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174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81" t="s">
        <v>29</v>
      </c>
      <c r="B9" s="72" t="s">
        <v>173</v>
      </c>
      <c r="C9" s="79" t="s">
        <v>37</v>
      </c>
      <c r="D9" s="79">
        <v>120</v>
      </c>
      <c r="E9" s="77"/>
      <c r="F9" s="77">
        <f>Tabela22[[#This Row],[Ilość]]*Tabela22[[#This Row],[C.j. netto]]</f>
        <v>0</v>
      </c>
      <c r="G9" s="14"/>
      <c r="H9" s="69"/>
      <c r="I9" s="14"/>
      <c r="J9" s="14"/>
      <c r="K9" s="14"/>
      <c r="L9" s="15"/>
    </row>
    <row r="10" spans="1:12" x14ac:dyDescent="0.25">
      <c r="A10" s="68" t="s">
        <v>15</v>
      </c>
      <c r="B10" s="67"/>
      <c r="C10" s="65"/>
      <c r="D10" s="65"/>
      <c r="E10" s="6"/>
      <c r="F10" s="66">
        <f>SUBTOTAL(109,Tabela22[Wartość netto])</f>
        <v>0</v>
      </c>
      <c r="G10" s="6"/>
      <c r="H10" s="65"/>
      <c r="I10" s="6"/>
      <c r="J10" s="6"/>
      <c r="K10" s="6"/>
      <c r="L10" s="7"/>
    </row>
    <row r="12" spans="1:12" ht="26.25" x14ac:dyDescent="0.25">
      <c r="A12" s="259" t="s">
        <v>170</v>
      </c>
      <c r="B12" s="245" t="s">
        <v>182</v>
      </c>
    </row>
    <row r="13" spans="1:12" ht="30" customHeight="1" x14ac:dyDescent="0.25"/>
    <row r="14" spans="1:12" ht="30" customHeight="1" x14ac:dyDescent="0.25">
      <c r="A14" s="22" t="s">
        <v>16</v>
      </c>
      <c r="B14" s="4"/>
    </row>
    <row r="15" spans="1:12" ht="30" customHeight="1" x14ac:dyDescent="0.25">
      <c r="A15" s="23" t="s">
        <v>17</v>
      </c>
      <c r="B15" s="4"/>
      <c r="L15" s="8"/>
    </row>
    <row r="16" spans="1:12" x14ac:dyDescent="0.25">
      <c r="A16" s="23" t="s">
        <v>18</v>
      </c>
      <c r="B16" s="4"/>
      <c r="L16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A919-A476-4727-8A5D-079C907AFC8B}">
  <sheetPr>
    <pageSetUpPr fitToPage="1"/>
  </sheetPr>
  <dimension ref="A1:L17"/>
  <sheetViews>
    <sheetView zoomScale="85" zoomScaleNormal="85" workbookViewId="0">
      <selection activeCell="B21" sqref="B21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177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x14ac:dyDescent="0.25">
      <c r="A9" s="81" t="s">
        <v>29</v>
      </c>
      <c r="B9" s="72" t="s">
        <v>175</v>
      </c>
      <c r="C9" s="79" t="s">
        <v>37</v>
      </c>
      <c r="D9" s="79">
        <v>12</v>
      </c>
      <c r="E9" s="77"/>
      <c r="F9" s="77">
        <f>Tabela23[[#This Row],[C.j. netto]]*Tabela23[[#This Row],[Ilość]]</f>
        <v>0</v>
      </c>
      <c r="G9" s="14"/>
      <c r="H9" s="69"/>
      <c r="I9" s="14"/>
      <c r="J9" s="14"/>
      <c r="K9" s="14"/>
      <c r="L9" s="15"/>
    </row>
    <row r="10" spans="1:12" x14ac:dyDescent="0.25">
      <c r="A10" s="81" t="s">
        <v>21</v>
      </c>
      <c r="B10" s="72" t="s">
        <v>176</v>
      </c>
      <c r="C10" s="79" t="s">
        <v>37</v>
      </c>
      <c r="D10" s="79">
        <v>70</v>
      </c>
      <c r="E10" s="77"/>
      <c r="F10" s="77">
        <f>Tabela23[[#This Row],[C.j. netto]]*Tabela23[[#This Row],[Ilość]]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SUBTOTAL(109,Tabela23[Wartość netto])</f>
        <v>0</v>
      </c>
      <c r="G11" s="6"/>
      <c r="H11" s="65"/>
      <c r="I11" s="6"/>
      <c r="J11" s="6"/>
      <c r="K11" s="6"/>
      <c r="L11" s="7"/>
    </row>
    <row r="13" spans="1:12" ht="26.25" x14ac:dyDescent="0.25">
      <c r="A13" s="259" t="s">
        <v>170</v>
      </c>
      <c r="B13" s="245" t="s">
        <v>182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15AB-68D4-4106-84C1-17ED3D30C47E}">
  <sheetPr>
    <pageSetUpPr fitToPage="1"/>
  </sheetPr>
  <dimension ref="A1:L17"/>
  <sheetViews>
    <sheetView zoomScale="85" zoomScaleNormal="85" workbookViewId="0">
      <selection activeCell="G22" sqref="G22"/>
    </sheetView>
  </sheetViews>
  <sheetFormatPr defaultRowHeight="15" x14ac:dyDescent="0.25"/>
  <cols>
    <col min="1" max="1" width="14.140625" customWidth="1"/>
    <col min="2" max="2" width="49.5703125" style="5" customWidth="1"/>
    <col min="3" max="4" width="8.85546875" style="13"/>
    <col min="5" max="5" width="13.42578125" style="1" customWidth="1"/>
    <col min="6" max="6" width="18" style="1" customWidth="1"/>
    <col min="7" max="7" width="19.42578125" customWidth="1"/>
    <col min="8" max="8" width="18.42578125" style="2" customWidth="1"/>
    <col min="9" max="9" width="28.140625" customWidth="1"/>
    <col min="10" max="10" width="32.42578125" customWidth="1"/>
    <col min="11" max="11" width="20.42578125" customWidth="1"/>
    <col min="12" max="12" width="46.5703125" customWidth="1"/>
  </cols>
  <sheetData>
    <row r="1" spans="1:12" x14ac:dyDescent="0.25">
      <c r="A1" s="3" t="s">
        <v>180</v>
      </c>
      <c r="B1" s="20"/>
    </row>
    <row r="3" spans="1:12" ht="39.950000000000003" customHeight="1" x14ac:dyDescent="0.25">
      <c r="A3" s="21" t="s">
        <v>0</v>
      </c>
      <c r="B3" s="265"/>
      <c r="C3" s="265"/>
      <c r="D3" s="265"/>
      <c r="E3" s="265"/>
    </row>
    <row r="4" spans="1:12" ht="39.950000000000003" customHeight="1" x14ac:dyDescent="0.25">
      <c r="A4" s="21" t="s">
        <v>1</v>
      </c>
      <c r="B4" s="265"/>
      <c r="C4" s="265"/>
      <c r="D4" s="265"/>
      <c r="E4" s="265"/>
    </row>
    <row r="5" spans="1:12" ht="39.950000000000003" customHeight="1" x14ac:dyDescent="0.25">
      <c r="A5" s="21" t="s">
        <v>2</v>
      </c>
      <c r="B5" s="265"/>
      <c r="C5" s="265"/>
      <c r="D5" s="265"/>
      <c r="E5" s="265"/>
    </row>
    <row r="8" spans="1:12" ht="25.5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</row>
    <row r="9" spans="1:12" ht="26.25" x14ac:dyDescent="0.25">
      <c r="A9" s="81" t="s">
        <v>29</v>
      </c>
      <c r="B9" s="72" t="s">
        <v>178</v>
      </c>
      <c r="C9" s="79" t="s">
        <v>37</v>
      </c>
      <c r="D9" s="79">
        <v>72</v>
      </c>
      <c r="E9" s="77"/>
      <c r="F9" s="77">
        <f>Tabela24[[#This Row],[C.j. netto]]*Tabela24[[#This Row],[Ilość]]</f>
        <v>0</v>
      </c>
      <c r="G9" s="14"/>
      <c r="H9" s="69"/>
      <c r="I9" s="14"/>
      <c r="J9" s="14"/>
      <c r="K9" s="14"/>
      <c r="L9" s="15"/>
    </row>
    <row r="10" spans="1:12" ht="26.25" x14ac:dyDescent="0.25">
      <c r="A10" s="81" t="s">
        <v>21</v>
      </c>
      <c r="B10" s="72" t="s">
        <v>179</v>
      </c>
      <c r="C10" s="79" t="s">
        <v>37</v>
      </c>
      <c r="D10" s="79">
        <v>120</v>
      </c>
      <c r="E10" s="77"/>
      <c r="F10" s="77">
        <f>Tabela24[[#This Row],[C.j. netto]]*Tabela24[[#This Row],[Ilość]]</f>
        <v>0</v>
      </c>
      <c r="G10" s="14"/>
      <c r="H10" s="69"/>
      <c r="I10" s="14"/>
      <c r="J10" s="14"/>
      <c r="K10" s="14"/>
      <c r="L10" s="15"/>
    </row>
    <row r="11" spans="1:12" x14ac:dyDescent="0.25">
      <c r="A11" s="68" t="s">
        <v>15</v>
      </c>
      <c r="B11" s="67"/>
      <c r="C11" s="65"/>
      <c r="D11" s="65"/>
      <c r="E11" s="6"/>
      <c r="F11" s="66">
        <f>SUBTOTAL(109,Tabela24[Wartość netto])</f>
        <v>0</v>
      </c>
      <c r="G11" s="6"/>
      <c r="H11" s="65"/>
      <c r="I11" s="6"/>
      <c r="J11" s="6"/>
      <c r="K11" s="6"/>
      <c r="L11" s="7"/>
    </row>
    <row r="13" spans="1:12" ht="30" x14ac:dyDescent="0.25">
      <c r="A13" s="259" t="s">
        <v>170</v>
      </c>
      <c r="B13" s="260" t="s">
        <v>171</v>
      </c>
    </row>
    <row r="14" spans="1:12" ht="30" customHeight="1" x14ac:dyDescent="0.25"/>
    <row r="15" spans="1:12" ht="30" customHeight="1" x14ac:dyDescent="0.25">
      <c r="A15" s="22" t="s">
        <v>16</v>
      </c>
      <c r="B15" s="4"/>
    </row>
    <row r="16" spans="1:12" ht="30" customHeight="1" x14ac:dyDescent="0.25">
      <c r="A16" s="23" t="s">
        <v>17</v>
      </c>
      <c r="B16" s="4"/>
      <c r="L16" s="8"/>
    </row>
    <row r="17" spans="1:12" x14ac:dyDescent="0.25">
      <c r="A17" s="23" t="s">
        <v>18</v>
      </c>
      <c r="B17" s="4"/>
      <c r="L17" s="24" t="s">
        <v>19</v>
      </c>
    </row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0A59-24A1-4CD3-9088-E7BD394606E0}">
  <sheetPr>
    <tabColor theme="7"/>
    <pageSetUpPr fitToPage="1"/>
  </sheetPr>
  <dimension ref="A1:M57"/>
  <sheetViews>
    <sheetView workbookViewId="0">
      <selection activeCell="B31" sqref="B31"/>
    </sheetView>
  </sheetViews>
  <sheetFormatPr defaultColWidth="8.7109375" defaultRowHeight="15" x14ac:dyDescent="0.25"/>
  <cols>
    <col min="1" max="1" width="15.42578125" style="141" customWidth="1"/>
    <col min="2" max="2" width="54.140625" style="143" customWidth="1"/>
    <col min="3" max="4" width="9.140625" style="139"/>
    <col min="5" max="5" width="14.5703125" style="140" customWidth="1"/>
    <col min="6" max="6" width="19.5703125" style="140" customWidth="1"/>
    <col min="7" max="7" width="21.140625" style="141" customWidth="1"/>
    <col min="8" max="8" width="20" style="142" customWidth="1"/>
    <col min="9" max="9" width="30.5703125" style="141" customWidth="1"/>
    <col min="10" max="10" width="35.28515625" style="141" customWidth="1"/>
    <col min="11" max="11" width="22.140625" style="141" customWidth="1"/>
    <col min="12" max="12" width="50.85546875" style="141" customWidth="1"/>
    <col min="13" max="16384" width="8.7109375" style="25"/>
  </cols>
  <sheetData>
    <row r="1" spans="1:13" x14ac:dyDescent="0.25">
      <c r="A1" s="240" t="s">
        <v>133</v>
      </c>
      <c r="B1" s="241"/>
    </row>
    <row r="3" spans="1:13" ht="40.15" customHeight="1" x14ac:dyDescent="0.25">
      <c r="A3" s="144" t="s">
        <v>0</v>
      </c>
      <c r="B3" s="262"/>
      <c r="C3" s="262"/>
      <c r="D3" s="262"/>
      <c r="E3" s="262"/>
    </row>
    <row r="4" spans="1:13" ht="40.15" customHeight="1" x14ac:dyDescent="0.25">
      <c r="A4" s="144" t="s">
        <v>1</v>
      </c>
      <c r="B4" s="262"/>
      <c r="C4" s="262"/>
      <c r="D4" s="262"/>
      <c r="E4" s="262"/>
    </row>
    <row r="5" spans="1:13" ht="40.15" customHeight="1" x14ac:dyDescent="0.25">
      <c r="A5" s="144" t="s">
        <v>2</v>
      </c>
      <c r="B5" s="262"/>
      <c r="C5" s="262"/>
      <c r="D5" s="262"/>
      <c r="E5" s="262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x14ac:dyDescent="0.25">
      <c r="A9" s="64" t="s">
        <v>29</v>
      </c>
      <c r="B9" s="63" t="s">
        <v>39</v>
      </c>
      <c r="C9" s="62" t="s">
        <v>37</v>
      </c>
      <c r="D9" s="61">
        <v>15</v>
      </c>
      <c r="E9" s="60"/>
      <c r="F9" s="60">
        <f>Tabela3[[#This Row],[Ilość]]*Tabela3[[#This Row],[C.j. netto]]</f>
        <v>0</v>
      </c>
      <c r="G9" s="45"/>
      <c r="H9" s="46"/>
      <c r="I9" s="45"/>
      <c r="J9" s="45"/>
      <c r="K9" s="45"/>
      <c r="L9" s="45"/>
    </row>
    <row r="10" spans="1:13" x14ac:dyDescent="0.25">
      <c r="A10" s="64" t="s">
        <v>21</v>
      </c>
      <c r="B10" s="63" t="s">
        <v>38</v>
      </c>
      <c r="C10" s="62" t="s">
        <v>37</v>
      </c>
      <c r="D10" s="61">
        <v>12</v>
      </c>
      <c r="E10" s="60"/>
      <c r="F10" s="60">
        <f>Tabela3[[#This Row],[Ilość]]*Tabela3[[#This Row],[C.j. netto]]</f>
        <v>0</v>
      </c>
      <c r="G10" s="45"/>
      <c r="H10" s="46"/>
      <c r="I10" s="45"/>
      <c r="J10" s="45"/>
      <c r="K10" s="45"/>
      <c r="L10" s="45"/>
    </row>
    <row r="11" spans="1:13" x14ac:dyDescent="0.25">
      <c r="A11" s="64" t="s">
        <v>22</v>
      </c>
      <c r="B11" s="63" t="s">
        <v>36</v>
      </c>
      <c r="C11" s="62" t="s">
        <v>37</v>
      </c>
      <c r="D11" s="62">
        <v>25</v>
      </c>
      <c r="E11" s="177"/>
      <c r="F11" s="60">
        <f>Tabela3[[#This Row],[Ilość]]*Tabela3[[#This Row],[C.j. netto]]</f>
        <v>0</v>
      </c>
      <c r="G11" s="45"/>
      <c r="H11" s="46"/>
      <c r="I11" s="45"/>
      <c r="J11" s="45"/>
      <c r="K11" s="45"/>
      <c r="L11" s="45"/>
    </row>
    <row r="12" spans="1:13" x14ac:dyDescent="0.25">
      <c r="A12" s="64" t="s">
        <v>31</v>
      </c>
      <c r="B12" s="171" t="s">
        <v>159</v>
      </c>
      <c r="C12" s="71" t="s">
        <v>37</v>
      </c>
      <c r="D12" s="71">
        <v>50</v>
      </c>
      <c r="E12" s="168"/>
      <c r="F12" s="60">
        <f>Tabela3[[#This Row],[Ilość]]*Tabela3[[#This Row],[C.j. netto]]</f>
        <v>0</v>
      </c>
      <c r="G12" s="14"/>
      <c r="H12" s="170"/>
      <c r="I12" s="14"/>
      <c r="J12" s="14"/>
      <c r="K12" s="14"/>
      <c r="L12" s="15"/>
    </row>
    <row r="13" spans="1:13" x14ac:dyDescent="0.25">
      <c r="A13" s="242" t="s">
        <v>15</v>
      </c>
      <c r="B13" s="214"/>
      <c r="C13" s="79"/>
      <c r="D13" s="79"/>
      <c r="E13" s="14"/>
      <c r="F13" s="243">
        <f>SUBTOTAL(109,Tabela3[Wartość netto])</f>
        <v>0</v>
      </c>
      <c r="G13" s="14"/>
      <c r="H13" s="79"/>
      <c r="I13" s="14"/>
      <c r="J13" s="14"/>
      <c r="K13" s="14"/>
      <c r="L13" s="14"/>
    </row>
    <row r="14" spans="1:13" x14ac:dyDescent="0.25">
      <c r="A14" s="231"/>
      <c r="B14" s="232"/>
      <c r="E14" s="141"/>
      <c r="F14" s="151"/>
      <c r="H14" s="139"/>
    </row>
    <row r="15" spans="1:13" ht="26.25" x14ac:dyDescent="0.25">
      <c r="A15" s="244" t="s">
        <v>35</v>
      </c>
      <c r="B15" s="245" t="s">
        <v>181</v>
      </c>
      <c r="E15" s="141"/>
      <c r="F15" s="151"/>
      <c r="H15" s="139"/>
    </row>
    <row r="16" spans="1:13" x14ac:dyDescent="0.25">
      <c r="A16" s="231"/>
      <c r="B16" s="232"/>
      <c r="E16" s="141"/>
      <c r="F16" s="151"/>
      <c r="H16" s="139"/>
    </row>
    <row r="17" spans="1:12" ht="25.5" x14ac:dyDescent="0.25">
      <c r="A17" s="152" t="s">
        <v>16</v>
      </c>
      <c r="B17" s="153"/>
    </row>
    <row r="18" spans="1:12" x14ac:dyDescent="0.25">
      <c r="A18" s="155" t="s">
        <v>17</v>
      </c>
      <c r="B18" s="153"/>
      <c r="L18" s="156"/>
    </row>
    <row r="19" spans="1:12" x14ac:dyDescent="0.25">
      <c r="A19" s="155" t="s">
        <v>18</v>
      </c>
      <c r="B19" s="153"/>
      <c r="L19" s="157" t="s">
        <v>19</v>
      </c>
    </row>
    <row r="54" ht="30" customHeight="1" x14ac:dyDescent="0.25"/>
    <row r="55" ht="30" customHeight="1" x14ac:dyDescent="0.25"/>
    <row r="56" ht="30" customHeight="1" x14ac:dyDescent="0.25"/>
    <row r="57" ht="30" customHeight="1" x14ac:dyDescent="0.25"/>
  </sheetData>
  <mergeCells count="3">
    <mergeCell ref="B3:E3"/>
    <mergeCell ref="B4:E4"/>
    <mergeCell ref="B5:E5"/>
  </mergeCells>
  <phoneticPr fontId="16" type="noConversion"/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1045-18D9-43F1-AAA7-7582C45CBBC4}">
  <sheetPr>
    <tabColor theme="7"/>
    <pageSetUpPr fitToPage="1"/>
  </sheetPr>
  <dimension ref="A1:M19"/>
  <sheetViews>
    <sheetView workbookViewId="0">
      <selection activeCell="G16" sqref="G16"/>
    </sheetView>
  </sheetViews>
  <sheetFormatPr defaultColWidth="8.7109375" defaultRowHeight="15" x14ac:dyDescent="0.25"/>
  <cols>
    <col min="1" max="1" width="15.42578125" style="25" customWidth="1"/>
    <col min="2" max="2" width="54.140625" style="29" customWidth="1"/>
    <col min="3" max="4" width="8.7109375" style="28"/>
    <col min="5" max="5" width="14.5703125" style="27" customWidth="1"/>
    <col min="6" max="6" width="19.5703125" style="27" customWidth="1"/>
    <col min="7" max="7" width="21.140625" style="25" customWidth="1"/>
    <col min="8" max="8" width="20" style="26" customWidth="1"/>
    <col min="9" max="9" width="30.5703125" style="25" customWidth="1"/>
    <col min="10" max="10" width="35.28515625" style="25" customWidth="1"/>
    <col min="11" max="11" width="22.140625" style="25" customWidth="1"/>
    <col min="12" max="12" width="50.85546875" style="25" customWidth="1"/>
    <col min="13" max="16384" width="8.7109375" style="25"/>
  </cols>
  <sheetData>
    <row r="1" spans="1:13" x14ac:dyDescent="0.25">
      <c r="A1" s="207" t="s">
        <v>134</v>
      </c>
      <c r="E1" s="208"/>
    </row>
    <row r="2" spans="1:13" x14ac:dyDescent="0.25">
      <c r="A2" s="209"/>
      <c r="B2" s="210"/>
      <c r="E2" s="208"/>
    </row>
    <row r="3" spans="1:13" ht="39.950000000000003" customHeight="1" x14ac:dyDescent="0.25">
      <c r="A3" s="59" t="s">
        <v>0</v>
      </c>
      <c r="B3" s="263"/>
      <c r="C3" s="263"/>
      <c r="D3" s="263"/>
      <c r="E3" s="263"/>
    </row>
    <row r="4" spans="1:13" ht="39.950000000000003" customHeight="1" x14ac:dyDescent="0.25">
      <c r="A4" s="59" t="s">
        <v>1</v>
      </c>
      <c r="B4" s="263"/>
      <c r="C4" s="263"/>
      <c r="D4" s="263"/>
      <c r="E4" s="263"/>
    </row>
    <row r="5" spans="1:13" ht="39.950000000000003" customHeight="1" x14ac:dyDescent="0.25">
      <c r="A5" s="59" t="s">
        <v>2</v>
      </c>
      <c r="B5" s="263"/>
      <c r="C5" s="263"/>
      <c r="D5" s="263"/>
      <c r="E5" s="263"/>
    </row>
    <row r="8" spans="1:13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  <c r="M8" s="52"/>
    </row>
    <row r="9" spans="1:13" ht="29.25" customHeight="1" x14ac:dyDescent="0.25">
      <c r="A9" s="51" t="s">
        <v>29</v>
      </c>
      <c r="B9" s="49" t="s">
        <v>34</v>
      </c>
      <c r="C9" s="48" t="s">
        <v>32</v>
      </c>
      <c r="D9" s="48">
        <v>20</v>
      </c>
      <c r="E9" s="47"/>
      <c r="F9" s="47">
        <f>Tabela4[[#This Row],[Ilość]]*Tabela4[[#This Row],[C.j. netto]]</f>
        <v>0</v>
      </c>
      <c r="G9" s="45"/>
      <c r="H9" s="46"/>
      <c r="I9" s="50"/>
      <c r="J9" s="45"/>
      <c r="K9" s="45"/>
      <c r="L9" s="44"/>
    </row>
    <row r="10" spans="1:13" ht="25.5" x14ac:dyDescent="0.25">
      <c r="A10" s="48" t="s">
        <v>21</v>
      </c>
      <c r="B10" s="49" t="s">
        <v>33</v>
      </c>
      <c r="C10" s="48" t="s">
        <v>32</v>
      </c>
      <c r="D10" s="48">
        <v>50</v>
      </c>
      <c r="E10" s="47"/>
      <c r="F10" s="47">
        <f>Tabela4[[#This Row],[Ilość]]*Tabela4[[#This Row],[C.j. netto]]</f>
        <v>0</v>
      </c>
      <c r="G10" s="45"/>
      <c r="H10" s="46"/>
      <c r="I10" s="45"/>
      <c r="J10" s="45"/>
      <c r="K10" s="45"/>
      <c r="L10" s="44"/>
    </row>
    <row r="11" spans="1:13" x14ac:dyDescent="0.25">
      <c r="A11" s="43" t="s">
        <v>15</v>
      </c>
      <c r="B11" s="42"/>
      <c r="C11" s="40"/>
      <c r="D11" s="40"/>
      <c r="E11" s="39"/>
      <c r="F11" s="41">
        <f>SUBTOTAL(109,Tabela4[Wartość netto])</f>
        <v>0</v>
      </c>
      <c r="G11" s="39"/>
      <c r="H11" s="40"/>
      <c r="I11" s="39"/>
      <c r="J11" s="39"/>
      <c r="K11" s="39"/>
      <c r="L11" s="38"/>
    </row>
    <row r="12" spans="1:13" x14ac:dyDescent="0.25">
      <c r="A12" s="37"/>
      <c r="B12" s="36"/>
      <c r="E12" s="25"/>
      <c r="F12" s="35"/>
      <c r="H12" s="28"/>
    </row>
    <row r="13" spans="1:13" x14ac:dyDescent="0.25">
      <c r="A13" s="37"/>
      <c r="B13" s="36"/>
      <c r="E13" s="25"/>
      <c r="F13" s="35"/>
      <c r="H13" s="28"/>
    </row>
    <row r="14" spans="1:13" x14ac:dyDescent="0.25">
      <c r="A14" s="37"/>
      <c r="B14" s="36"/>
      <c r="E14" s="25"/>
      <c r="F14" s="35"/>
      <c r="H14" s="28"/>
    </row>
    <row r="15" spans="1:13" ht="30" x14ac:dyDescent="0.25">
      <c r="A15" s="34" t="s">
        <v>16</v>
      </c>
      <c r="B15" s="31"/>
    </row>
    <row r="16" spans="1:13" x14ac:dyDescent="0.25">
      <c r="A16" s="32" t="s">
        <v>17</v>
      </c>
      <c r="B16" s="31"/>
      <c r="L16" s="33"/>
    </row>
    <row r="17" spans="1:12" ht="30" customHeight="1" x14ac:dyDescent="0.25">
      <c r="A17" s="32" t="s">
        <v>18</v>
      </c>
      <c r="B17" s="31"/>
      <c r="L17" s="30" t="s">
        <v>19</v>
      </c>
    </row>
    <row r="18" spans="1:12" ht="30" customHeight="1" x14ac:dyDescent="0.25"/>
    <row r="19" spans="1:1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7028-8D5C-4E6F-9414-879A774F1564}">
  <sheetPr>
    <tabColor theme="7"/>
  </sheetPr>
  <dimension ref="A1:N23"/>
  <sheetViews>
    <sheetView workbookViewId="0">
      <selection activeCell="B14" sqref="B14"/>
    </sheetView>
  </sheetViews>
  <sheetFormatPr defaultRowHeight="15" x14ac:dyDescent="0.25"/>
  <cols>
    <col min="1" max="1" width="15.42578125" style="108" customWidth="1"/>
    <col min="2" max="2" width="54.140625" style="108" customWidth="1"/>
    <col min="3" max="4" width="9.140625" style="108"/>
    <col min="5" max="5" width="14.5703125" style="108" customWidth="1"/>
    <col min="6" max="6" width="19.5703125" style="108" customWidth="1"/>
    <col min="7" max="7" width="21.140625" style="108" customWidth="1"/>
    <col min="8" max="8" width="20" style="108" customWidth="1"/>
    <col min="9" max="9" width="30.5703125" style="108" customWidth="1"/>
    <col min="10" max="10" width="35.28515625" style="108" customWidth="1"/>
    <col min="11" max="11" width="22.140625" style="108" customWidth="1"/>
    <col min="12" max="12" width="50.85546875" style="108" customWidth="1"/>
  </cols>
  <sheetData>
    <row r="1" spans="1:14" x14ac:dyDescent="0.25">
      <c r="A1" s="117" t="s">
        <v>135</v>
      </c>
    </row>
    <row r="2" spans="1:14" x14ac:dyDescent="0.25">
      <c r="B2" s="119"/>
      <c r="C2" s="110"/>
      <c r="D2" s="110"/>
      <c r="E2" s="111"/>
      <c r="F2" s="111"/>
      <c r="H2" s="112"/>
      <c r="M2" s="19"/>
      <c r="N2" s="19"/>
    </row>
    <row r="3" spans="1:14" ht="39.950000000000003" customHeight="1" x14ac:dyDescent="0.25">
      <c r="A3" s="103" t="s">
        <v>0</v>
      </c>
      <c r="B3" s="264"/>
      <c r="C3" s="264"/>
      <c r="D3" s="264"/>
      <c r="E3" s="264"/>
      <c r="F3" s="111"/>
      <c r="H3" s="112"/>
      <c r="M3" s="19"/>
      <c r="N3" s="19"/>
    </row>
    <row r="4" spans="1:14" ht="39.950000000000003" customHeight="1" x14ac:dyDescent="0.25">
      <c r="A4" s="103" t="s">
        <v>1</v>
      </c>
      <c r="B4" s="264"/>
      <c r="C4" s="264"/>
      <c r="D4" s="264"/>
      <c r="E4" s="264"/>
      <c r="F4" s="111"/>
      <c r="H4" s="112"/>
      <c r="M4" s="19"/>
      <c r="N4" s="19"/>
    </row>
    <row r="5" spans="1:14" ht="39.950000000000003" customHeight="1" x14ac:dyDescent="0.25">
      <c r="A5" s="103" t="s">
        <v>2</v>
      </c>
      <c r="B5" s="264"/>
      <c r="C5" s="264"/>
      <c r="D5" s="264"/>
      <c r="E5" s="264"/>
      <c r="F5" s="111"/>
      <c r="H5" s="112"/>
      <c r="M5" s="19"/>
      <c r="N5" s="19"/>
    </row>
    <row r="6" spans="1:14" x14ac:dyDescent="0.25">
      <c r="B6" s="119"/>
      <c r="C6" s="110"/>
      <c r="D6" s="110"/>
      <c r="E6" s="111"/>
      <c r="F6" s="111"/>
      <c r="H6" s="112"/>
      <c r="M6" s="19"/>
      <c r="N6" s="19"/>
    </row>
    <row r="7" spans="1:14" x14ac:dyDescent="0.25">
      <c r="B7" s="119"/>
      <c r="C7" s="110"/>
      <c r="D7" s="110"/>
      <c r="E7" s="111"/>
      <c r="F7" s="111"/>
      <c r="H7" s="112"/>
      <c r="M7" s="19"/>
      <c r="N7" s="19"/>
    </row>
    <row r="8" spans="1:14" x14ac:dyDescent="0.25">
      <c r="A8" s="120" t="s">
        <v>3</v>
      </c>
      <c r="B8" s="121" t="s">
        <v>4</v>
      </c>
      <c r="C8" s="121" t="s">
        <v>5</v>
      </c>
      <c r="D8" s="122" t="s">
        <v>6</v>
      </c>
      <c r="E8" s="123" t="s">
        <v>7</v>
      </c>
      <c r="F8" s="123" t="s">
        <v>8</v>
      </c>
      <c r="G8" s="121" t="s">
        <v>9</v>
      </c>
      <c r="H8" s="124" t="s">
        <v>10</v>
      </c>
      <c r="I8" s="121" t="s">
        <v>11</v>
      </c>
      <c r="J8" s="121" t="s">
        <v>12</v>
      </c>
      <c r="K8" s="121" t="s">
        <v>13</v>
      </c>
      <c r="L8" s="125" t="s">
        <v>14</v>
      </c>
      <c r="M8" s="19"/>
      <c r="N8" s="19"/>
    </row>
    <row r="9" spans="1:14" ht="25.5" x14ac:dyDescent="0.25">
      <c r="A9" s="126" t="s">
        <v>29</v>
      </c>
      <c r="B9" s="247" t="s">
        <v>30</v>
      </c>
      <c r="C9" s="95" t="s">
        <v>20</v>
      </c>
      <c r="D9" s="95">
        <v>18</v>
      </c>
      <c r="E9" s="172"/>
      <c r="F9" s="172">
        <f>Tabela5[[#This Row],[Ilość]]*Tabela5[[#This Row],[C.j. netto]]</f>
        <v>0</v>
      </c>
      <c r="G9" s="173"/>
      <c r="H9" s="174"/>
      <c r="I9" s="175"/>
      <c r="J9" s="173"/>
      <c r="K9" s="173"/>
      <c r="L9" s="176"/>
      <c r="M9" s="19"/>
      <c r="N9" s="19"/>
    </row>
    <row r="10" spans="1:14" x14ac:dyDescent="0.25">
      <c r="A10" s="127" t="s">
        <v>15</v>
      </c>
      <c r="B10" s="128"/>
      <c r="C10" s="129"/>
      <c r="D10" s="129"/>
      <c r="E10" s="130"/>
      <c r="F10" s="131">
        <f>SUBTOTAL(109,Tabela5[Wartość netto])</f>
        <v>0</v>
      </c>
      <c r="G10" s="130"/>
      <c r="H10" s="129"/>
      <c r="I10" s="130"/>
      <c r="J10" s="130"/>
      <c r="K10" s="130"/>
      <c r="L10" s="132"/>
      <c r="M10" s="19"/>
      <c r="N10" s="19"/>
    </row>
    <row r="11" spans="1:14" x14ac:dyDescent="0.25">
      <c r="B11" s="119"/>
      <c r="C11" s="110"/>
      <c r="D11" s="110"/>
      <c r="E11" s="111"/>
      <c r="F11" s="111"/>
      <c r="H11" s="112"/>
      <c r="M11" s="19"/>
      <c r="N11" s="19"/>
    </row>
    <row r="12" spans="1:14" ht="26.25" x14ac:dyDescent="0.25">
      <c r="A12" s="244" t="s">
        <v>35</v>
      </c>
      <c r="B12" s="246" t="s">
        <v>182</v>
      </c>
      <c r="C12" s="110"/>
      <c r="D12" s="110"/>
      <c r="E12" s="111"/>
      <c r="F12" s="111"/>
      <c r="H12" s="112"/>
      <c r="M12" s="19"/>
      <c r="N12" s="19"/>
    </row>
    <row r="13" spans="1:14" x14ac:dyDescent="0.25">
      <c r="B13" s="119"/>
      <c r="C13" s="110"/>
      <c r="D13" s="110"/>
      <c r="E13" s="111"/>
      <c r="F13" s="111"/>
      <c r="H13" s="112"/>
      <c r="M13" s="19"/>
      <c r="N13" s="19"/>
    </row>
    <row r="14" spans="1:14" ht="25.5" x14ac:dyDescent="0.25">
      <c r="A14" s="113" t="s">
        <v>16</v>
      </c>
      <c r="B14" s="109"/>
      <c r="C14" s="110"/>
      <c r="D14" s="110"/>
      <c r="E14" s="111"/>
      <c r="F14" s="111"/>
      <c r="H14" s="112"/>
      <c r="M14" s="19"/>
      <c r="N14" s="19"/>
    </row>
    <row r="15" spans="1:14" x14ac:dyDescent="0.25">
      <c r="A15" s="115" t="s">
        <v>17</v>
      </c>
      <c r="B15" s="109"/>
      <c r="C15" s="110"/>
      <c r="D15" s="110"/>
      <c r="E15" s="111"/>
      <c r="F15" s="111"/>
      <c r="H15" s="112"/>
      <c r="L15" s="133"/>
      <c r="M15" s="19"/>
      <c r="N15" s="19"/>
    </row>
    <row r="16" spans="1:14" x14ac:dyDescent="0.25">
      <c r="A16" s="115" t="s">
        <v>18</v>
      </c>
      <c r="B16" s="109"/>
      <c r="C16" s="110"/>
      <c r="D16" s="110"/>
      <c r="E16" s="111"/>
      <c r="F16" s="111"/>
      <c r="H16" s="112"/>
      <c r="L16" s="116" t="s">
        <v>19</v>
      </c>
      <c r="M16" s="19"/>
      <c r="N16" s="19"/>
    </row>
    <row r="17" spans="1:14" x14ac:dyDescent="0.25">
      <c r="B17" s="119"/>
      <c r="C17" s="110"/>
      <c r="D17" s="110"/>
      <c r="E17" s="111"/>
      <c r="F17" s="111"/>
      <c r="H17" s="112"/>
      <c r="M17" s="19"/>
      <c r="N17" s="19"/>
    </row>
    <row r="18" spans="1:14" x14ac:dyDescent="0.25">
      <c r="B18" s="119"/>
      <c r="C18" s="110"/>
      <c r="D18" s="110"/>
      <c r="E18" s="111"/>
      <c r="F18" s="111"/>
      <c r="H18" s="112"/>
      <c r="M18" s="19"/>
      <c r="N18" s="19"/>
    </row>
    <row r="19" spans="1:14" x14ac:dyDescent="0.25">
      <c r="B19" s="119"/>
      <c r="C19" s="110"/>
      <c r="D19" s="110"/>
      <c r="E19" s="193"/>
      <c r="F19" s="111"/>
      <c r="H19" s="112"/>
      <c r="M19" s="19"/>
      <c r="N19" s="19"/>
    </row>
    <row r="20" spans="1:14" x14ac:dyDescent="0.25">
      <c r="A20" s="194"/>
      <c r="B20" s="119"/>
      <c r="C20" s="110"/>
      <c r="D20" s="110"/>
      <c r="E20" s="193"/>
      <c r="F20" s="111"/>
      <c r="H20" s="112"/>
      <c r="M20" s="19"/>
      <c r="N20" s="19"/>
    </row>
    <row r="21" spans="1:14" x14ac:dyDescent="0.25">
      <c r="A21" s="194"/>
      <c r="B21" s="119"/>
      <c r="C21" s="110"/>
      <c r="D21" s="110"/>
      <c r="E21" s="193"/>
      <c r="F21" s="111"/>
      <c r="H21" s="112"/>
      <c r="L21" s="116"/>
      <c r="M21" s="19"/>
      <c r="N21" s="19"/>
    </row>
    <row r="22" spans="1:14" x14ac:dyDescent="0.25">
      <c r="M22" s="19"/>
      <c r="N22" s="19"/>
    </row>
    <row r="23" spans="1:14" x14ac:dyDescent="0.25">
      <c r="M23" s="19"/>
      <c r="N23" s="19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C0BC-40A4-4F1F-B4C0-88E40C21F8DB}">
  <sheetPr>
    <tabColor theme="7"/>
    <pageSetUpPr fitToPage="1"/>
  </sheetPr>
  <dimension ref="A1:M62"/>
  <sheetViews>
    <sheetView workbookViewId="0">
      <selection activeCell="B14" sqref="B14"/>
    </sheetView>
  </sheetViews>
  <sheetFormatPr defaultColWidth="9.140625" defaultRowHeight="15" x14ac:dyDescent="0.25"/>
  <cols>
    <col min="1" max="1" width="16.140625" customWidth="1"/>
    <col min="2" max="2" width="56.7109375" style="5" customWidth="1"/>
    <col min="3" max="4" width="9.140625" style="13"/>
    <col min="5" max="5" width="15.28515625" style="1" customWidth="1"/>
    <col min="6" max="6" width="20.5703125" style="1" customWidth="1"/>
    <col min="7" max="7" width="22.28515625" customWidth="1"/>
    <col min="8" max="8" width="21" style="2" customWidth="1"/>
    <col min="9" max="9" width="32.140625" customWidth="1"/>
    <col min="10" max="10" width="37.140625" customWidth="1"/>
    <col min="11" max="11" width="23.28515625" customWidth="1"/>
    <col min="12" max="12" width="53.28515625" customWidth="1"/>
  </cols>
  <sheetData>
    <row r="1" spans="1:13" x14ac:dyDescent="0.25">
      <c r="A1" s="117" t="s">
        <v>136</v>
      </c>
      <c r="B1" s="118"/>
      <c r="C1" s="18"/>
      <c r="D1" s="18"/>
      <c r="E1" s="104"/>
      <c r="F1" s="104"/>
      <c r="G1" s="105"/>
      <c r="H1" s="106"/>
      <c r="I1" s="105"/>
      <c r="J1" s="105"/>
    </row>
    <row r="2" spans="1:13" x14ac:dyDescent="0.25">
      <c r="A2" s="105"/>
      <c r="B2" s="107"/>
      <c r="C2" s="18"/>
      <c r="D2" s="18"/>
      <c r="E2" s="104"/>
      <c r="F2" s="104"/>
      <c r="G2" s="105"/>
      <c r="H2" s="106"/>
      <c r="I2" s="105"/>
      <c r="J2" s="105"/>
    </row>
    <row r="3" spans="1:13" ht="39.950000000000003" customHeight="1" x14ac:dyDescent="0.25">
      <c r="A3" s="103" t="s">
        <v>0</v>
      </c>
      <c r="B3" s="261"/>
      <c r="C3" s="261"/>
      <c r="D3" s="261"/>
      <c r="E3" s="261"/>
      <c r="F3" s="104"/>
      <c r="G3" s="105"/>
      <c r="H3" s="106"/>
      <c r="I3" s="105"/>
      <c r="J3" s="105"/>
    </row>
    <row r="4" spans="1:13" ht="39.950000000000003" customHeight="1" x14ac:dyDescent="0.25">
      <c r="A4" s="103" t="s">
        <v>1</v>
      </c>
      <c r="B4" s="261"/>
      <c r="C4" s="261"/>
      <c r="D4" s="261"/>
      <c r="E4" s="261"/>
      <c r="F4" s="104"/>
      <c r="G4" s="105"/>
      <c r="H4" s="106"/>
      <c r="I4" s="105"/>
      <c r="J4" s="105"/>
    </row>
    <row r="5" spans="1:13" ht="39.950000000000003" customHeight="1" x14ac:dyDescent="0.25">
      <c r="A5" s="103" t="s">
        <v>2</v>
      </c>
      <c r="B5" s="261"/>
      <c r="C5" s="261"/>
      <c r="D5" s="261"/>
      <c r="E5" s="261"/>
      <c r="F5" s="104"/>
      <c r="G5" s="105"/>
      <c r="H5" s="106"/>
      <c r="I5" s="105"/>
      <c r="J5" s="105"/>
    </row>
    <row r="6" spans="1:13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</row>
    <row r="7" spans="1:13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</row>
    <row r="8" spans="1:13" x14ac:dyDescent="0.25">
      <c r="A8" s="9" t="s">
        <v>3</v>
      </c>
      <c r="B8" s="10" t="s">
        <v>4</v>
      </c>
      <c r="C8" s="10" t="s">
        <v>5</v>
      </c>
      <c r="D8" s="11" t="s">
        <v>6</v>
      </c>
      <c r="E8" s="16" t="s">
        <v>7</v>
      </c>
      <c r="F8" s="16" t="s">
        <v>8</v>
      </c>
      <c r="G8" s="10" t="s">
        <v>9</v>
      </c>
      <c r="H8" s="17" t="s">
        <v>10</v>
      </c>
      <c r="I8" s="10" t="s">
        <v>11</v>
      </c>
      <c r="J8" s="10" t="s">
        <v>12</v>
      </c>
      <c r="K8" s="10" t="s">
        <v>13</v>
      </c>
      <c r="L8" s="12" t="s">
        <v>14</v>
      </c>
      <c r="M8" s="82"/>
    </row>
    <row r="9" spans="1:13" x14ac:dyDescent="0.25">
      <c r="A9" s="81" t="s">
        <v>29</v>
      </c>
      <c r="B9" s="72" t="s">
        <v>114</v>
      </c>
      <c r="C9" s="79" t="s">
        <v>37</v>
      </c>
      <c r="D9" s="79">
        <v>80</v>
      </c>
      <c r="E9" s="77"/>
      <c r="F9" s="77">
        <f>Tabela6[[#This Row],[Ilość]]*Tabela6[[#This Row],[C.j. netto]]</f>
        <v>0</v>
      </c>
      <c r="G9" s="14"/>
      <c r="H9" s="69"/>
      <c r="I9" s="14"/>
      <c r="J9" s="14"/>
      <c r="K9" s="14"/>
      <c r="L9" s="15"/>
    </row>
    <row r="10" spans="1:13" x14ac:dyDescent="0.25">
      <c r="A10" s="134" t="s">
        <v>15</v>
      </c>
      <c r="B10" s="135"/>
      <c r="C10" s="136"/>
      <c r="D10" s="136"/>
      <c r="E10" s="137"/>
      <c r="F10" s="138">
        <f>SUBTOTAL(109,Tabela6[Wartość netto])</f>
        <v>0</v>
      </c>
      <c r="G10" s="137"/>
      <c r="H10" s="136"/>
      <c r="I10" s="137"/>
      <c r="J10" s="137"/>
      <c r="K10" s="6"/>
      <c r="L10" s="7"/>
    </row>
    <row r="11" spans="1:13" x14ac:dyDescent="0.25">
      <c r="A11" s="249"/>
      <c r="B11" s="107"/>
      <c r="C11" s="18"/>
      <c r="D11" s="18"/>
      <c r="E11" s="105"/>
      <c r="F11" s="248"/>
      <c r="G11" s="105"/>
      <c r="H11" s="18"/>
      <c r="I11" s="105"/>
      <c r="J11" s="105"/>
    </row>
    <row r="12" spans="1:13" ht="26.25" x14ac:dyDescent="0.25">
      <c r="A12" s="244" t="s">
        <v>35</v>
      </c>
      <c r="B12" s="246" t="s">
        <v>182</v>
      </c>
      <c r="C12" s="18"/>
      <c r="D12" s="18"/>
      <c r="E12" s="105"/>
      <c r="F12" s="248"/>
      <c r="G12" s="105"/>
      <c r="H12" s="18"/>
      <c r="I12" s="105"/>
      <c r="J12" s="105"/>
    </row>
    <row r="13" spans="1:13" x14ac:dyDescent="0.25">
      <c r="A13" s="249"/>
      <c r="B13" s="107"/>
      <c r="C13" s="18"/>
      <c r="D13" s="18"/>
      <c r="E13" s="105"/>
      <c r="F13" s="248"/>
      <c r="G13" s="105"/>
      <c r="H13" s="18"/>
      <c r="I13" s="105"/>
      <c r="J13" s="105"/>
    </row>
    <row r="14" spans="1:13" ht="25.5" x14ac:dyDescent="0.25">
      <c r="A14" s="113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</row>
    <row r="15" spans="1:13" x14ac:dyDescent="0.25">
      <c r="A15" s="11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L15" s="8"/>
    </row>
    <row r="16" spans="1:13" x14ac:dyDescent="0.25">
      <c r="A16" s="11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L16" s="24" t="s">
        <v>19</v>
      </c>
    </row>
    <row r="60" ht="30" customHeight="1" x14ac:dyDescent="0.25"/>
    <row r="61" ht="30" customHeight="1" x14ac:dyDescent="0.25"/>
    <row r="62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36FC-C42F-4AAF-9A27-B4F342D20716}">
  <sheetPr>
    <tabColor theme="7"/>
    <pageSetUpPr fitToPage="1"/>
  </sheetPr>
  <dimension ref="A1:L43"/>
  <sheetViews>
    <sheetView workbookViewId="0">
      <selection activeCell="B15" sqref="B15"/>
    </sheetView>
  </sheetViews>
  <sheetFormatPr defaultColWidth="8.7109375" defaultRowHeight="15" x14ac:dyDescent="0.25"/>
  <cols>
    <col min="1" max="1" width="13.7109375" style="141" customWidth="1"/>
    <col min="2" max="2" width="68.7109375" style="143" customWidth="1"/>
    <col min="3" max="4" width="8.7109375" style="139"/>
    <col min="5" max="5" width="14.7109375" style="140" customWidth="1"/>
    <col min="6" max="6" width="19.7109375" style="140" customWidth="1"/>
    <col min="7" max="7" width="21.28515625" style="141" customWidth="1"/>
    <col min="8" max="8" width="20.28515625" style="142" customWidth="1"/>
    <col min="9" max="9" width="30.7109375" style="141" customWidth="1"/>
    <col min="10" max="10" width="35.42578125" style="141" customWidth="1"/>
    <col min="11" max="11" width="22.28515625" style="141" customWidth="1"/>
    <col min="12" max="12" width="50.7109375" style="141" customWidth="1"/>
    <col min="13" max="16384" width="8.7109375" style="25"/>
  </cols>
  <sheetData>
    <row r="1" spans="1:12" customFormat="1" x14ac:dyDescent="0.25">
      <c r="A1" s="160" t="s">
        <v>137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3" spans="1:12" ht="40.15" customHeight="1" x14ac:dyDescent="0.25">
      <c r="A3" s="144" t="s">
        <v>0</v>
      </c>
      <c r="B3" s="262"/>
      <c r="C3" s="262"/>
      <c r="D3" s="262"/>
      <c r="E3" s="262"/>
    </row>
    <row r="4" spans="1:12" ht="40.15" customHeight="1" x14ac:dyDescent="0.25">
      <c r="A4" s="144" t="s">
        <v>1</v>
      </c>
      <c r="B4" s="262"/>
      <c r="C4" s="262"/>
      <c r="D4" s="262"/>
      <c r="E4" s="262"/>
    </row>
    <row r="5" spans="1:12" ht="40.15" customHeight="1" x14ac:dyDescent="0.25">
      <c r="A5" s="144" t="s">
        <v>2</v>
      </c>
      <c r="B5" s="262"/>
      <c r="C5" s="262"/>
      <c r="D5" s="262"/>
      <c r="E5" s="262"/>
    </row>
    <row r="8" spans="1:12" x14ac:dyDescent="0.25">
      <c r="A8" s="58" t="s">
        <v>3</v>
      </c>
      <c r="B8" s="54" t="s">
        <v>4</v>
      </c>
      <c r="C8" s="54" t="s">
        <v>5</v>
      </c>
      <c r="D8" s="57" t="s">
        <v>6</v>
      </c>
      <c r="E8" s="56" t="s">
        <v>7</v>
      </c>
      <c r="F8" s="56" t="s">
        <v>8</v>
      </c>
      <c r="G8" s="54" t="s">
        <v>9</v>
      </c>
      <c r="H8" s="55" t="s">
        <v>10</v>
      </c>
      <c r="I8" s="54" t="s">
        <v>11</v>
      </c>
      <c r="J8" s="54" t="s">
        <v>12</v>
      </c>
      <c r="K8" s="54" t="s">
        <v>13</v>
      </c>
      <c r="L8" s="53" t="s">
        <v>14</v>
      </c>
    </row>
    <row r="9" spans="1:12" ht="26.25" x14ac:dyDescent="0.25">
      <c r="A9" s="85" t="s">
        <v>29</v>
      </c>
      <c r="B9" s="86" t="s">
        <v>115</v>
      </c>
      <c r="C9" s="87" t="s">
        <v>37</v>
      </c>
      <c r="D9" s="88">
        <v>24</v>
      </c>
      <c r="E9" s="181"/>
      <c r="F9" s="89">
        <f>Tabela7[[#This Row],[Ilość]]*Tabela7[[#This Row],[C.j. netto]]</f>
        <v>0</v>
      </c>
      <c r="G9" s="90"/>
      <c r="H9" s="91"/>
      <c r="I9" s="90"/>
      <c r="J9" s="90"/>
      <c r="K9" s="90"/>
      <c r="L9" s="92"/>
    </row>
    <row r="10" spans="1:12" x14ac:dyDescent="0.25">
      <c r="A10" s="145" t="s">
        <v>15</v>
      </c>
      <c r="B10" s="146"/>
      <c r="C10" s="147"/>
      <c r="D10" s="147"/>
      <c r="E10" s="148"/>
      <c r="F10" s="149">
        <f>SUBTOTAL(109,Tabela7[Wartość netto])</f>
        <v>0</v>
      </c>
      <c r="G10" s="148"/>
      <c r="H10" s="147"/>
      <c r="I10" s="148"/>
      <c r="J10" s="148"/>
      <c r="K10" s="148"/>
      <c r="L10" s="150"/>
    </row>
    <row r="12" spans="1:12" x14ac:dyDescent="0.25">
      <c r="A12" s="244" t="s">
        <v>35</v>
      </c>
      <c r="B12" s="245" t="s">
        <v>182</v>
      </c>
      <c r="E12" s="182"/>
      <c r="G12" s="151"/>
    </row>
    <row r="13" spans="1:12" x14ac:dyDescent="0.25">
      <c r="G13" s="151"/>
    </row>
    <row r="14" spans="1:12" ht="25.5" x14ac:dyDescent="0.25">
      <c r="A14" s="152" t="s">
        <v>16</v>
      </c>
      <c r="B14" s="153"/>
      <c r="H14" s="154"/>
    </row>
    <row r="15" spans="1:12" x14ac:dyDescent="0.25">
      <c r="A15" s="155" t="s">
        <v>17</v>
      </c>
      <c r="B15" s="153"/>
      <c r="I15" s="151"/>
      <c r="L15" s="156"/>
    </row>
    <row r="16" spans="1:12" x14ac:dyDescent="0.25">
      <c r="A16" s="155" t="s">
        <v>18</v>
      </c>
      <c r="B16" s="153"/>
      <c r="G16" s="151"/>
      <c r="L16" s="157" t="s">
        <v>19</v>
      </c>
    </row>
    <row r="41" ht="30" customHeight="1" x14ac:dyDescent="0.25"/>
    <row r="42" ht="30" customHeight="1" x14ac:dyDescent="0.25"/>
    <row r="43" ht="30" customHeight="1" x14ac:dyDescent="0.25"/>
  </sheetData>
  <mergeCells count="3">
    <mergeCell ref="B3:E3"/>
    <mergeCell ref="B4:E4"/>
    <mergeCell ref="B5:E5"/>
  </mergeCells>
  <pageMargins left="0.25" right="0.25" top="0.75" bottom="0.75" header="0.3" footer="0.3"/>
  <pageSetup paperSize="9" scale="5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D62-A78B-4326-A44E-E9682E4B8962}">
  <sheetPr>
    <tabColor theme="7"/>
  </sheetPr>
  <dimension ref="A1:L19"/>
  <sheetViews>
    <sheetView zoomScale="70" zoomScaleNormal="70" workbookViewId="0">
      <selection activeCell="B17" sqref="B17"/>
    </sheetView>
  </sheetViews>
  <sheetFormatPr defaultRowHeight="15" x14ac:dyDescent="0.25"/>
  <cols>
    <col min="1" max="1" width="13.7109375" customWidth="1"/>
    <col min="2" max="2" width="68.7109375" customWidth="1"/>
    <col min="3" max="4" width="8.7109375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138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160</v>
      </c>
      <c r="C9" s="71" t="s">
        <v>37</v>
      </c>
      <c r="D9" s="71">
        <v>24</v>
      </c>
      <c r="E9" s="84"/>
      <c r="F9" s="84">
        <f>Tabela8[[#This Row],[Ilość]]*Tabela8[[#This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SUBTOTAL(109,Tabela8[Wartość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244" t="s">
        <v>35</v>
      </c>
      <c r="B12" s="245" t="s">
        <v>182</v>
      </c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105"/>
      <c r="B13" s="107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ht="30" customHeight="1" x14ac:dyDescent="0.25">
      <c r="A14" s="164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x14ac:dyDescent="0.25">
      <c r="A15" s="16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4"/>
    </row>
    <row r="16" spans="1:12" x14ac:dyDescent="0.25">
      <c r="A16" s="16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66" t="s">
        <v>19</v>
      </c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B18" s="5"/>
      <c r="C18" s="13"/>
      <c r="D18" s="13"/>
      <c r="E18" s="1"/>
      <c r="F18" s="1"/>
      <c r="H18" s="2"/>
    </row>
    <row r="19" spans="1:12" x14ac:dyDescent="0.25">
      <c r="B19" s="5"/>
      <c r="C19" s="13"/>
      <c r="D19" s="13"/>
      <c r="E19" s="1"/>
      <c r="F19" s="1"/>
      <c r="H19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B8CF-8CE9-4E54-9F21-8BC0D616FE08}">
  <sheetPr>
    <tabColor theme="7"/>
  </sheetPr>
  <dimension ref="A1:L19"/>
  <sheetViews>
    <sheetView zoomScale="70" zoomScaleNormal="70" workbookViewId="0">
      <selection activeCell="B21" sqref="B21"/>
    </sheetView>
  </sheetViews>
  <sheetFormatPr defaultRowHeight="15" x14ac:dyDescent="0.25"/>
  <cols>
    <col min="1" max="1" width="13.7109375" customWidth="1"/>
    <col min="2" max="2" width="68.7109375" customWidth="1"/>
    <col min="5" max="5" width="14.7109375" customWidth="1"/>
    <col min="6" max="6" width="19.7109375" customWidth="1"/>
    <col min="7" max="7" width="21.28515625" customWidth="1"/>
    <col min="8" max="8" width="20.28515625" customWidth="1"/>
    <col min="9" max="9" width="30.7109375" customWidth="1"/>
    <col min="10" max="10" width="35.42578125" customWidth="1"/>
    <col min="11" max="11" width="22.28515625" customWidth="1"/>
    <col min="12" max="12" width="50.7109375" customWidth="1"/>
  </cols>
  <sheetData>
    <row r="1" spans="1:12" x14ac:dyDescent="0.25">
      <c r="A1" s="160" t="s">
        <v>139</v>
      </c>
      <c r="B1" s="161"/>
      <c r="C1" s="18"/>
      <c r="D1" s="18"/>
      <c r="E1" s="104"/>
      <c r="F1" s="104"/>
      <c r="G1" s="105"/>
      <c r="H1" s="106"/>
      <c r="I1" s="105"/>
      <c r="J1" s="105"/>
      <c r="K1" s="105"/>
      <c r="L1" s="105"/>
    </row>
    <row r="2" spans="1:12" x14ac:dyDescent="0.25">
      <c r="A2" s="105"/>
      <c r="B2" s="162"/>
      <c r="C2" s="18"/>
      <c r="D2" s="18"/>
      <c r="E2" s="104"/>
      <c r="F2" s="104"/>
      <c r="G2" s="105"/>
      <c r="H2" s="106"/>
      <c r="I2" s="105"/>
      <c r="J2" s="105"/>
      <c r="K2" s="105"/>
      <c r="L2" s="105"/>
    </row>
    <row r="3" spans="1:12" ht="39.950000000000003" customHeight="1" x14ac:dyDescent="0.25">
      <c r="A3" s="163" t="s">
        <v>0</v>
      </c>
      <c r="B3" s="261"/>
      <c r="C3" s="261"/>
      <c r="D3" s="261"/>
      <c r="E3" s="261"/>
      <c r="F3" s="104"/>
      <c r="G3" s="105"/>
      <c r="H3" s="106"/>
      <c r="I3" s="105"/>
      <c r="J3" s="105"/>
      <c r="K3" s="105"/>
      <c r="L3" s="105"/>
    </row>
    <row r="4" spans="1:12" ht="39.950000000000003" customHeight="1" x14ac:dyDescent="0.25">
      <c r="A4" s="163" t="s">
        <v>1</v>
      </c>
      <c r="B4" s="261"/>
      <c r="C4" s="261"/>
      <c r="D4" s="261"/>
      <c r="E4" s="261"/>
      <c r="F4" s="104"/>
      <c r="G4" s="105"/>
      <c r="H4" s="106"/>
      <c r="I4" s="105"/>
      <c r="J4" s="105"/>
      <c r="K4" s="105"/>
      <c r="L4" s="105"/>
    </row>
    <row r="5" spans="1:12" ht="39.950000000000003" customHeight="1" x14ac:dyDescent="0.25">
      <c r="A5" s="163" t="s">
        <v>2</v>
      </c>
      <c r="B5" s="261"/>
      <c r="C5" s="261"/>
      <c r="D5" s="261"/>
      <c r="E5" s="261"/>
      <c r="F5" s="104"/>
      <c r="G5" s="105"/>
      <c r="H5" s="106"/>
      <c r="I5" s="105"/>
      <c r="J5" s="105"/>
      <c r="K5" s="105"/>
      <c r="L5" s="105"/>
    </row>
    <row r="6" spans="1:12" x14ac:dyDescent="0.25">
      <c r="A6" s="105"/>
      <c r="B6" s="107"/>
      <c r="C6" s="18"/>
      <c r="D6" s="18"/>
      <c r="E6" s="104"/>
      <c r="F6" s="104"/>
      <c r="G6" s="105"/>
      <c r="H6" s="106"/>
      <c r="I6" s="105"/>
      <c r="J6" s="105"/>
      <c r="K6" s="105"/>
      <c r="L6" s="105"/>
    </row>
    <row r="7" spans="1:12" x14ac:dyDescent="0.25">
      <c r="A7" s="105"/>
      <c r="B7" s="107"/>
      <c r="C7" s="18"/>
      <c r="D7" s="18"/>
      <c r="E7" s="104"/>
      <c r="F7" s="104"/>
      <c r="G7" s="105"/>
      <c r="H7" s="106"/>
      <c r="I7" s="105"/>
      <c r="J7" s="105"/>
      <c r="K7" s="105"/>
      <c r="L7" s="105"/>
    </row>
    <row r="8" spans="1:12" x14ac:dyDescent="0.25">
      <c r="A8" s="97" t="s">
        <v>3</v>
      </c>
      <c r="B8" s="98" t="s">
        <v>4</v>
      </c>
      <c r="C8" s="98" t="s">
        <v>5</v>
      </c>
      <c r="D8" s="99" t="s">
        <v>6</v>
      </c>
      <c r="E8" s="100" t="s">
        <v>7</v>
      </c>
      <c r="F8" s="100" t="s">
        <v>8</v>
      </c>
      <c r="G8" s="98" t="s">
        <v>9</v>
      </c>
      <c r="H8" s="101" t="s">
        <v>10</v>
      </c>
      <c r="I8" s="98" t="s">
        <v>11</v>
      </c>
      <c r="J8" s="98" t="s">
        <v>12</v>
      </c>
      <c r="K8" s="98" t="s">
        <v>13</v>
      </c>
      <c r="L8" s="102" t="s">
        <v>14</v>
      </c>
    </row>
    <row r="9" spans="1:12" x14ac:dyDescent="0.25">
      <c r="A9" s="93" t="s">
        <v>29</v>
      </c>
      <c r="B9" s="183" t="s">
        <v>119</v>
      </c>
      <c r="C9" s="71" t="s">
        <v>37</v>
      </c>
      <c r="D9" s="71">
        <v>64</v>
      </c>
      <c r="E9" s="84"/>
      <c r="F9" s="84">
        <f>Tabela9[[#This Row],[Ilość]]*Tabela9[[#This Row],[C.j. netto]]</f>
        <v>0</v>
      </c>
      <c r="G9" s="14"/>
      <c r="H9" s="69"/>
      <c r="I9" s="96"/>
      <c r="J9" s="14"/>
      <c r="K9" s="14"/>
      <c r="L9" s="80"/>
    </row>
    <row r="10" spans="1:12" x14ac:dyDescent="0.25">
      <c r="A10" s="134" t="s">
        <v>15</v>
      </c>
      <c r="B10" s="135"/>
      <c r="C10" s="136"/>
      <c r="D10" s="136"/>
      <c r="E10" s="137"/>
      <c r="F10" s="138">
        <f>SUBTOTAL(109,Tabela9[Wartość netto])</f>
        <v>0</v>
      </c>
      <c r="G10" s="137"/>
      <c r="H10" s="136"/>
      <c r="I10" s="137"/>
      <c r="J10" s="137"/>
      <c r="K10" s="137"/>
      <c r="L10" s="159"/>
    </row>
    <row r="11" spans="1:12" x14ac:dyDescent="0.25">
      <c r="A11" s="105"/>
      <c r="B11" s="107"/>
      <c r="C11" s="18"/>
      <c r="D11" s="18"/>
      <c r="E11" s="104"/>
      <c r="F11" s="104"/>
      <c r="G11" s="105"/>
      <c r="H11" s="106"/>
      <c r="I11" s="105"/>
      <c r="J11" s="105"/>
      <c r="K11" s="105"/>
      <c r="L11" s="105"/>
    </row>
    <row r="12" spans="1:12" x14ac:dyDescent="0.25">
      <c r="A12" s="244" t="s">
        <v>35</v>
      </c>
      <c r="B12" s="245" t="s">
        <v>182</v>
      </c>
      <c r="C12" s="18"/>
      <c r="D12" s="18"/>
      <c r="E12" s="104"/>
      <c r="F12" s="104"/>
      <c r="G12" s="105"/>
      <c r="H12" s="106"/>
      <c r="I12" s="105"/>
      <c r="J12" s="105"/>
      <c r="K12" s="105"/>
      <c r="L12" s="105"/>
    </row>
    <row r="13" spans="1:12" x14ac:dyDescent="0.25">
      <c r="A13" s="105"/>
      <c r="B13" s="107"/>
      <c r="C13" s="18"/>
      <c r="D13" s="18"/>
      <c r="E13" s="104"/>
      <c r="F13" s="104"/>
      <c r="G13" s="105"/>
      <c r="H13" s="106"/>
      <c r="I13" s="105"/>
      <c r="J13" s="105"/>
      <c r="K13" s="105"/>
      <c r="L13" s="105"/>
    </row>
    <row r="14" spans="1:12" ht="30" customHeight="1" x14ac:dyDescent="0.25">
      <c r="A14" s="164" t="s">
        <v>16</v>
      </c>
      <c r="B14" s="72"/>
      <c r="C14" s="18"/>
      <c r="D14" s="18"/>
      <c r="E14" s="104"/>
      <c r="F14" s="104"/>
      <c r="G14" s="105"/>
      <c r="H14" s="106"/>
      <c r="I14" s="105"/>
      <c r="J14" s="105"/>
      <c r="K14" s="105"/>
      <c r="L14" s="105"/>
    </row>
    <row r="15" spans="1:12" x14ac:dyDescent="0.25">
      <c r="A15" s="165" t="s">
        <v>17</v>
      </c>
      <c r="B15" s="72"/>
      <c r="C15" s="18"/>
      <c r="D15" s="18"/>
      <c r="E15" s="104"/>
      <c r="F15" s="104"/>
      <c r="G15" s="105"/>
      <c r="H15" s="106"/>
      <c r="I15" s="105"/>
      <c r="J15" s="105"/>
      <c r="K15" s="105"/>
      <c r="L15" s="114"/>
    </row>
    <row r="16" spans="1:12" x14ac:dyDescent="0.25">
      <c r="A16" s="165" t="s">
        <v>18</v>
      </c>
      <c r="B16" s="72"/>
      <c r="C16" s="18"/>
      <c r="D16" s="18"/>
      <c r="E16" s="104"/>
      <c r="F16" s="104"/>
      <c r="G16" s="105"/>
      <c r="H16" s="106"/>
      <c r="I16" s="105"/>
      <c r="J16" s="105"/>
      <c r="K16" s="105"/>
      <c r="L16" s="166" t="s">
        <v>19</v>
      </c>
    </row>
    <row r="17" spans="1:12" x14ac:dyDescent="0.25">
      <c r="A17" s="105"/>
      <c r="B17" s="107"/>
      <c r="C17" s="18"/>
      <c r="D17" s="18"/>
      <c r="E17" s="104"/>
      <c r="F17" s="104"/>
      <c r="G17" s="105"/>
      <c r="H17" s="106"/>
      <c r="I17" s="105"/>
      <c r="J17" s="105"/>
      <c r="K17" s="105"/>
      <c r="L17" s="105"/>
    </row>
    <row r="18" spans="1:12" x14ac:dyDescent="0.25">
      <c r="B18" s="5"/>
      <c r="C18" s="13"/>
      <c r="D18" s="13"/>
      <c r="E18" s="1"/>
      <c r="F18" s="1"/>
      <c r="H18" s="2"/>
    </row>
    <row r="19" spans="1:12" x14ac:dyDescent="0.25">
      <c r="B19" s="5"/>
      <c r="C19" s="13"/>
      <c r="D19" s="13"/>
      <c r="E19" s="1"/>
      <c r="F19" s="1"/>
      <c r="H19" s="2"/>
    </row>
  </sheetData>
  <mergeCells count="3">
    <mergeCell ref="B3:E3"/>
    <mergeCell ref="B4:E4"/>
    <mergeCell ref="B5:E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18</vt:i4>
      </vt:variant>
    </vt:vector>
  </HeadingPairs>
  <TitlesOfParts>
    <vt:vector size="42" baseType="lpstr">
      <vt:lpstr>Z1</vt:lpstr>
      <vt:lpstr>Z2</vt:lpstr>
      <vt:lpstr>Z3</vt:lpstr>
      <vt:lpstr>Z4</vt:lpstr>
      <vt:lpstr>Z5</vt:lpstr>
      <vt:lpstr>Z6</vt:lpstr>
      <vt:lpstr>Z7</vt:lpstr>
      <vt:lpstr>Z8</vt:lpstr>
      <vt:lpstr>Z9</vt:lpstr>
      <vt:lpstr>Z10</vt:lpstr>
      <vt:lpstr>Z11</vt:lpstr>
      <vt:lpstr>Z12</vt:lpstr>
      <vt:lpstr>Z13</vt:lpstr>
      <vt:lpstr>Z14</vt:lpstr>
      <vt:lpstr>Z15</vt:lpstr>
      <vt:lpstr>Z16</vt:lpstr>
      <vt:lpstr>Z17</vt:lpstr>
      <vt:lpstr>Z18</vt:lpstr>
      <vt:lpstr>Z19</vt:lpstr>
      <vt:lpstr>Z20</vt:lpstr>
      <vt:lpstr>Z21</vt:lpstr>
      <vt:lpstr>Z22</vt:lpstr>
      <vt:lpstr>Z23</vt:lpstr>
      <vt:lpstr>Z24</vt:lpstr>
      <vt:lpstr>'Z1'!Obszar_wydruku</vt:lpstr>
      <vt:lpstr>'Z11'!Obszar_wydruku</vt:lpstr>
      <vt:lpstr>'Z12'!Obszar_wydruku</vt:lpstr>
      <vt:lpstr>'Z13'!Obszar_wydruku</vt:lpstr>
      <vt:lpstr>'Z15'!Obszar_wydruku</vt:lpstr>
      <vt:lpstr>'Z16'!Obszar_wydruku</vt:lpstr>
      <vt:lpstr>'Z17'!Obszar_wydruku</vt:lpstr>
      <vt:lpstr>'Z19'!Obszar_wydruku</vt:lpstr>
      <vt:lpstr>'Z2'!Obszar_wydruku</vt:lpstr>
      <vt:lpstr>'Z20'!Obszar_wydruku</vt:lpstr>
      <vt:lpstr>'Z21'!Obszar_wydruku</vt:lpstr>
      <vt:lpstr>'Z22'!Obszar_wydruku</vt:lpstr>
      <vt:lpstr>'Z23'!Obszar_wydruku</vt:lpstr>
      <vt:lpstr>'Z24'!Obszar_wydruku</vt:lpstr>
      <vt:lpstr>'Z3'!Obszar_wydruku</vt:lpstr>
      <vt:lpstr>'Z4'!Obszar_wydruku</vt:lpstr>
      <vt:lpstr>'Z6'!Obszar_wydruku</vt:lpstr>
      <vt:lpstr>'Z7'!Obszar_wydruku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160-20 Apteka</dc:creator>
  <cp:lastModifiedBy>Zamówienia Publiczne</cp:lastModifiedBy>
  <cp:lastPrinted>2026-02-17T18:10:49Z</cp:lastPrinted>
  <dcterms:created xsi:type="dcterms:W3CDTF">2025-10-17T08:58:56Z</dcterms:created>
  <dcterms:modified xsi:type="dcterms:W3CDTF">2026-03-16T09:02:02Z</dcterms:modified>
</cp:coreProperties>
</file>