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150-40\Desktop\59 - środki opatrunkowe\"/>
    </mc:Choice>
  </mc:AlternateContent>
  <xr:revisionPtr revIDLastSave="0" documentId="13_ncr:1_{FE5F00DA-AE16-4352-88DE-94447B871726}" xr6:coauthVersionLast="36" xr6:coauthVersionMax="36" xr10:uidLastSave="{00000000-0000-0000-0000-000000000000}"/>
  <bookViews>
    <workbookView xWindow="0" yWindow="0" windowWidth="28800" windowHeight="12105" activeTab="7" xr2:uid="{F7782EF3-FE24-4EB3-A985-3CDD57D80E3F}"/>
  </bookViews>
  <sheets>
    <sheet name="Z1" sheetId="1" r:id="rId1"/>
    <sheet name="Z2" sheetId="11" r:id="rId2"/>
    <sheet name="Z3" sheetId="27" r:id="rId3"/>
    <sheet name="Z4" sheetId="20" r:id="rId4"/>
    <sheet name="Z5" sheetId="33" r:id="rId5"/>
    <sheet name="Z6" sheetId="23" r:id="rId6"/>
    <sheet name="Z7" sheetId="28" r:id="rId7"/>
    <sheet name="Z8" sheetId="29" r:id="rId8"/>
    <sheet name="Z9" sheetId="30" r:id="rId9"/>
    <sheet name="Z10" sheetId="35" r:id="rId10"/>
  </sheets>
  <definedNames>
    <definedName name="_xlnm.Print_Area" localSheetId="0">'Z1'!$A:$N</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27" l="1"/>
  <c r="G40" i="27"/>
  <c r="G39" i="27"/>
  <c r="G38" i="27"/>
  <c r="G37" i="27"/>
  <c r="G36" i="27"/>
  <c r="G35" i="27"/>
  <c r="G34" i="27"/>
  <c r="G33" i="27"/>
  <c r="G32" i="27"/>
  <c r="G31" i="27"/>
  <c r="G30" i="27"/>
  <c r="G29" i="27"/>
  <c r="G28" i="27"/>
  <c r="G27" i="27"/>
  <c r="G26" i="27"/>
  <c r="G25" i="27"/>
  <c r="G24" i="27"/>
  <c r="G23" i="27"/>
  <c r="G22" i="27"/>
  <c r="G21" i="27"/>
  <c r="G20" i="27"/>
  <c r="G19" i="27"/>
  <c r="G18" i="27"/>
  <c r="G17" i="27"/>
  <c r="G16" i="27"/>
  <c r="G15" i="27"/>
  <c r="G14" i="27"/>
  <c r="G13" i="27"/>
  <c r="G12" i="27"/>
  <c r="G11" i="27"/>
  <c r="G12" i="35"/>
  <c r="G42" i="27" l="1"/>
  <c r="G11" i="35"/>
  <c r="G13" i="35" s="1"/>
  <c r="G12" i="33" l="1"/>
  <c r="G13" i="33"/>
  <c r="G11" i="33"/>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G52" i="20"/>
  <c r="G53" i="20"/>
  <c r="G54" i="20"/>
  <c r="G55" i="20"/>
  <c r="G56" i="20"/>
  <c r="G57" i="20"/>
  <c r="G58" i="20"/>
  <c r="G59" i="20"/>
  <c r="G60" i="20"/>
  <c r="G61" i="20"/>
  <c r="G62" i="20"/>
  <c r="G11" i="20"/>
  <c r="G14" i="33" l="1"/>
  <c r="G74" i="1"/>
  <c r="G12" i="30" l="1"/>
  <c r="G13" i="30"/>
  <c r="G14" i="30"/>
  <c r="G15" i="30"/>
  <c r="G16" i="30"/>
  <c r="G17" i="30"/>
  <c r="G18" i="30"/>
  <c r="G11" i="30"/>
  <c r="G19" i="30" l="1"/>
  <c r="G12" i="29"/>
  <c r="G13" i="29"/>
  <c r="G14" i="29"/>
  <c r="G15" i="29"/>
  <c r="G16" i="29"/>
  <c r="G17" i="29"/>
  <c r="G18" i="29"/>
  <c r="G19" i="29"/>
  <c r="G20" i="29"/>
  <c r="G21" i="29"/>
  <c r="G22" i="29"/>
  <c r="G23" i="29"/>
  <c r="G24" i="29"/>
  <c r="G25" i="29"/>
  <c r="G26" i="29"/>
  <c r="G27" i="29"/>
  <c r="G28" i="29"/>
  <c r="G29" i="29"/>
  <c r="G30" i="29"/>
  <c r="G31" i="29"/>
  <c r="G32" i="29"/>
  <c r="G33" i="29"/>
  <c r="G34" i="29"/>
  <c r="G35" i="29"/>
  <c r="G36" i="29"/>
  <c r="G37" i="29"/>
  <c r="G38" i="29"/>
  <c r="G39" i="29"/>
  <c r="G40" i="29"/>
  <c r="G41" i="29"/>
  <c r="G42" i="29"/>
  <c r="G43" i="29"/>
  <c r="G44" i="29"/>
  <c r="G45" i="29"/>
  <c r="G46" i="29"/>
  <c r="G47" i="29"/>
  <c r="G48" i="29"/>
  <c r="G49" i="29"/>
  <c r="G50" i="29"/>
  <c r="G51" i="29"/>
  <c r="G52" i="29"/>
  <c r="G53" i="29"/>
  <c r="G54" i="29"/>
  <c r="G55" i="29"/>
  <c r="G56" i="29"/>
  <c r="G11" i="29"/>
  <c r="G12" i="28"/>
  <c r="G13" i="28"/>
  <c r="G14" i="28"/>
  <c r="G15" i="28"/>
  <c r="G16" i="28"/>
  <c r="G17" i="28"/>
  <c r="G18" i="28"/>
  <c r="G19" i="28"/>
  <c r="G20" i="28"/>
  <c r="G21" i="28"/>
  <c r="G22" i="28"/>
  <c r="G23" i="28"/>
  <c r="G24" i="28"/>
  <c r="G25" i="28"/>
  <c r="G26" i="28"/>
  <c r="G27" i="28"/>
  <c r="G28" i="28"/>
  <c r="G29" i="28"/>
  <c r="G30" i="28"/>
  <c r="G31" i="28"/>
  <c r="G32" i="28"/>
  <c r="G33" i="28"/>
  <c r="G34" i="28"/>
  <c r="G35" i="28"/>
  <c r="G36" i="28"/>
  <c r="G37" i="28"/>
  <c r="G38" i="28"/>
  <c r="G39" i="28"/>
  <c r="G40" i="28"/>
  <c r="G41" i="28"/>
  <c r="G42" i="28"/>
  <c r="G43" i="28"/>
  <c r="G44" i="28"/>
  <c r="G45" i="28"/>
  <c r="G46" i="28"/>
  <c r="G47" i="28"/>
  <c r="G48" i="28"/>
  <c r="G49" i="28"/>
  <c r="G50" i="28"/>
  <c r="G51" i="28"/>
  <c r="G11" i="28"/>
  <c r="G20" i="23"/>
  <c r="G12" i="23"/>
  <c r="G13" i="23"/>
  <c r="G14" i="23"/>
  <c r="G15" i="23"/>
  <c r="G16" i="23"/>
  <c r="G17" i="23"/>
  <c r="G18" i="23"/>
  <c r="G19" i="23"/>
  <c r="G21" i="23"/>
  <c r="G11" i="23"/>
  <c r="G12" i="11"/>
  <c r="G13" i="11"/>
  <c r="G14" i="11"/>
  <c r="G15" i="11"/>
  <c r="G16" i="11"/>
  <c r="G17" i="11"/>
  <c r="G18" i="11"/>
  <c r="G19" i="11"/>
  <c r="G20" i="11"/>
  <c r="G11" i="1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11" i="1"/>
  <c r="G21" i="11" l="1"/>
  <c r="G52" i="28"/>
  <c r="G63" i="20"/>
  <c r="G57" i="29"/>
  <c r="G22" i="23"/>
  <c r="G75" i="1"/>
</calcChain>
</file>

<file path=xl/sharedStrings.xml><?xml version="1.0" encoding="utf-8"?>
<sst xmlns="http://schemas.openxmlformats.org/spreadsheetml/2006/main" count="1083" uniqueCount="498">
  <si>
    <t>Zadanie nr 1</t>
  </si>
  <si>
    <t>Wykonawca:</t>
  </si>
  <si>
    <t>NIP:</t>
  </si>
  <si>
    <t>KRS:</t>
  </si>
  <si>
    <t>Nazwa, postać, dawka</t>
  </si>
  <si>
    <t>j.m.</t>
  </si>
  <si>
    <t>Ilość</t>
  </si>
  <si>
    <t>Wartość netto</t>
  </si>
  <si>
    <t>Stawka podatku VAT</t>
  </si>
  <si>
    <t>C.j. brutto</t>
  </si>
  <si>
    <t>Wartość brutto</t>
  </si>
  <si>
    <t xml:space="preserve">Producent </t>
  </si>
  <si>
    <t>Kod EAN</t>
  </si>
  <si>
    <t>Nazwa handlowa, dawka, postać , ilość w opakowaniu</t>
  </si>
  <si>
    <t>Osoba do kontaktu:</t>
  </si>
  <si>
    <t>Tel.:</t>
  </si>
  <si>
    <t>email:</t>
  </si>
  <si>
    <t>1.</t>
  </si>
  <si>
    <t>Elastyczna siatka opatrunkowa 71% poliamid i 29% włókno elastyczne ( głowa, tułów dziecka) 25m w stanie rozciągniętym,, w twardym dozowniku z możliwości sterylizacji</t>
  </si>
  <si>
    <t>na głowę</t>
  </si>
  <si>
    <t>op.</t>
  </si>
  <si>
    <t>2.</t>
  </si>
  <si>
    <t>Elastyczna siatka opatrunkowa skład 71% poliamid i 29% włókno elastyczne ( na ręka,noga,głowa dziecka) 25m w stanie rozciągniętym, opakowana w twardy dozownik z możliwości sterylizacji</t>
  </si>
  <si>
    <t>na nogę</t>
  </si>
  <si>
    <t>3.</t>
  </si>
  <si>
    <t>Elastyczna siatka opatrunkowa skład 71% poliamid i 29% włókno elastyczne ( na dłoń/stopa) 25m w stanie rozciągniętym z możliwością sterylizacji</t>
  </si>
  <si>
    <t>na rękę</t>
  </si>
  <si>
    <t>4.</t>
  </si>
  <si>
    <t>7,5cmx7,5cm</t>
  </si>
  <si>
    <t>5.</t>
  </si>
  <si>
    <t>Opaska podtrzymująca dziana pakowana pojedynczo</t>
  </si>
  <si>
    <t>4mx15cm</t>
  </si>
  <si>
    <t>szt.</t>
  </si>
  <si>
    <t>6.</t>
  </si>
  <si>
    <t>4mx10cm</t>
  </si>
  <si>
    <t>4mx5cm</t>
  </si>
  <si>
    <t>Opaska elastyczna z zapinką , pakowana pojedynczo w kartonik, rozciągliwość min. 100%</t>
  </si>
  <si>
    <t>Opaska elastyczna z zapinką  pakowana pojedynczo w kartonik, rozciągliwość nim 100%</t>
  </si>
  <si>
    <t>5mx12cm</t>
  </si>
  <si>
    <t>Niejałowy kompres gazowy 17 8w z podwijanymi brzegami, pakowany 100 sztuk w torebki papierowe</t>
  </si>
  <si>
    <t>10cmx10 cm</t>
  </si>
  <si>
    <t xml:space="preserve">Niejałowy kompres gazowy 17 8w z podwijanymi brzegami, pakowany 100 sztuk w torebki papierowe </t>
  </si>
  <si>
    <t>7,5xm x  7,5cm</t>
  </si>
  <si>
    <t>5cmx5cm</t>
  </si>
  <si>
    <t xml:space="preserve">Kompresy jałowe z gazy bawełnianej bielonej bezchlorowo z nitką kontrasrującą w promieniach RTG podwijanymi brzegami 17 nitek 16 warstw op. A 10 szt. </t>
  </si>
  <si>
    <t>10cm x 12,5cm</t>
  </si>
  <si>
    <t>5,5-9,5</t>
  </si>
  <si>
    <t>para</t>
  </si>
  <si>
    <t>9cmx9cm</t>
  </si>
  <si>
    <t>Jałowy, nieprzylepny opatrunek chłonny z pianki poliuretanowej</t>
  </si>
  <si>
    <t>10cmx10cm</t>
  </si>
  <si>
    <t>15cmx15cm</t>
  </si>
  <si>
    <t>15cmx20cm</t>
  </si>
  <si>
    <t>7,5cmx8,5cm</t>
  </si>
  <si>
    <t>12,5cmx12,5cm</t>
  </si>
  <si>
    <t>20cmx20cm</t>
  </si>
  <si>
    <t>Jałowy opatrunek wysokochłonny z superabsorbentem i rdzeniem równomiernie rozpowadzającym wysięk, nieprzywierający do rany</t>
  </si>
  <si>
    <t>10cmx20cm</t>
  </si>
  <si>
    <t>20cmx25cm</t>
  </si>
  <si>
    <t>Jałowy samoprzylepny opatrunek wysokochłonny z superabsorbentem i silikonową warstwą kontaktową, nieprzywierający do rany</t>
  </si>
  <si>
    <t>15cmx25cm</t>
  </si>
  <si>
    <t>20cmx30cm</t>
  </si>
  <si>
    <t>Sterylny opatrunek do opracowywania dna rany. Wykonany w 100% z włókien poliestru, kształt kwadratu z obszytymi brzegami, tylna powłoka wykonana z poliakrylu</t>
  </si>
  <si>
    <t>10cm x 10cm</t>
  </si>
  <si>
    <t>Jałowa serweta wiskozowa jednostronnie pokryta warstwą aluminium, na brzegach 4 troki do mocowania</t>
  </si>
  <si>
    <t>40cm x  60 cm</t>
  </si>
  <si>
    <t>Jałowy kompres z wiskozy jednostronnie pokrytej warstwą aluminium</t>
  </si>
  <si>
    <t>6cmx7cm</t>
  </si>
  <si>
    <t>Kompresy cellulozowe  5 cmx4cm w rolce a 500 sztuk</t>
  </si>
  <si>
    <t>op. 2 rolki</t>
  </si>
  <si>
    <t>Rozmiar</t>
  </si>
  <si>
    <t>Lp</t>
  </si>
  <si>
    <t>Cena netto</t>
  </si>
  <si>
    <t>Jałowy opatrunek HydroBalance z PHMB,pakowany pojedynczo, przeciwbakteryjny.</t>
  </si>
  <si>
    <t>Jałowy, samoprzylepny,opatrunek chłonny z pianki poliuretanowej</t>
  </si>
  <si>
    <t>Jałowy ,nieprzylepny opatrunek chłonny z pianki poliuretanowej</t>
  </si>
  <si>
    <t>Jałowy, samoprzylepny opatrunek chłonny z pianki poliuretanowej</t>
  </si>
  <si>
    <t xml:space="preserve">Jałowy, przylepny opatrunek chłonny z pianki silikonowej </t>
  </si>
  <si>
    <t>5cm x 4 cm x500</t>
  </si>
  <si>
    <t>5mx15cm</t>
  </si>
  <si>
    <t>10cmx12cm</t>
  </si>
  <si>
    <t>20cmx10cm</t>
  </si>
  <si>
    <t>LP</t>
  </si>
  <si>
    <t>Nazwa asortymentu</t>
  </si>
  <si>
    <t>rozmiar</t>
  </si>
  <si>
    <t>Miękki, przylegający opatrunek z pianką wykonany w technologii TLC (lipido-koloidowej), składający się z miękkiej przylegającej warstwy TLC połączonej z chłonną wkładką z pianki poliuretanowej oraz ochronnego, włókninowego podłoża poliuretanowego x 10 szt.</t>
  </si>
  <si>
    <t>10cm x10cm</t>
  </si>
  <si>
    <t>15cm x 20cm</t>
  </si>
  <si>
    <t>op</t>
  </si>
  <si>
    <t>10 cm x 12cm</t>
  </si>
  <si>
    <t>Opatrunek wykonany w w technologii TLC (lipido-koloidowej) zbudowany z włókninowej wkładki wykonanej z włókien charakteryzujących się wysoką chłonnością, kohezyjnością i właściwościami hydro-oczyszczającymi (polikarylan). Matryca TLC impregnowana srebrem x 10 szt.</t>
  </si>
  <si>
    <t>Opatrunek wykonany w w technologii TLC (lipido-koloidowej) zbudowany z włókninowej wkładki wykonanej z włókien charakteryzujących się wysoką chłonnością, kohezyjnością i właściwościami hydro-oczyszczającymi (polikarylan). Matryca TLC impregnowana srebrem x 5 szt.</t>
  </si>
  <si>
    <t>Opatrunek zbudowany z włókninowej wkładki wykonanej z włókien charakteryzujących się wysoką chłonnością, kohezyjnością i właściwościami hydro-oczyszczającymi (poliakrylan)  x 5 szt.</t>
  </si>
  <si>
    <t>40cm x 5cm</t>
  </si>
  <si>
    <t xml:space="preserve">ilość </t>
  </si>
  <si>
    <t xml:space="preserve">cena  jedn.   netto </t>
  </si>
  <si>
    <t>wartość netto</t>
  </si>
  <si>
    <t>stawka podatku VAT (%)</t>
  </si>
  <si>
    <t>cena jedn. brutto</t>
  </si>
  <si>
    <t>wartość brutto</t>
  </si>
  <si>
    <t>Opatrunek kontaktowy z macierzy gojącej TLC-Ag  x 10 szt</t>
  </si>
  <si>
    <t>Opatrunek kontaktowy zbudowany z macierzy gojącej TLC-NOSF(lipidowo- koloidowy zawierajacy nanocząsteczki oligosacharydów) x 10 szt.</t>
  </si>
  <si>
    <t xml:space="preserve">10cm x 12cm </t>
  </si>
  <si>
    <t>Opatrunek kontaktowy zbudowany z macierzy gojącej TLC-NOSF(lipidowo- koloidowy zawierajacy nanocząsteczki oligosacharydów) oraz włókien poliabsorbentu(poliakrylanu), x 10 szt.</t>
  </si>
  <si>
    <t>L.p</t>
  </si>
  <si>
    <t>Nazwa postać</t>
  </si>
  <si>
    <t>C.j.brutto</t>
  </si>
  <si>
    <t>Zadanie nr 3</t>
  </si>
  <si>
    <t xml:space="preserve">Opatrunek z włóknami alginianu wapnia do opatrywania ran trudnogojących się, również do ran zainfekowanych pakowany pojedynczo </t>
  </si>
  <si>
    <t xml:space="preserve">Opatrunek z włóknami alginianu wapnia z dodatkiem srebra do opatrywania ran trudnogojących się, również do ran zainfekowanych pakowany pojedynczo </t>
  </si>
  <si>
    <t xml:space="preserve">Przezroczysta, półprzepuszczalna, poliuretanowa folia opatrunkowa z klejem akrylowym nie drażniącym skóry z wygodnym systemem aplikacji, sterylna pakowana pojedynczo </t>
  </si>
  <si>
    <t xml:space="preserve"> 4 x 6 x 0,8 cm</t>
  </si>
  <si>
    <t>10cmx30cm</t>
  </si>
  <si>
    <t>20cmx40cm</t>
  </si>
  <si>
    <t>8cmx9cm</t>
  </si>
  <si>
    <t>Opatrunek  o bardzo dużych właściwościach chłonnych, nieprzylepny, przytrzymujący wydzielinę w strukturze opatrunku</t>
  </si>
  <si>
    <t xml:space="preserve">Opatrunek do rurek tracheotomijnych. Wykonany z wiskozowej włokniny pokrytej aluminium  </t>
  </si>
  <si>
    <t xml:space="preserve">Opatrunek kolagenowy  o kształcie prostokątnym, do ran wymagających aktywnego pobudzenia procesu ziarninowania i naskórkowania w rozmiarze </t>
  </si>
  <si>
    <t>Opatrunek z uwodnionej celulozy do ran zainfekowanych zawierający 96 % wody z poliheksanidem</t>
  </si>
  <si>
    <t xml:space="preserve">Opatrunek z uwodnionej celulozy do ran zainfekowanych zawierający 96 % wody z poliheksanidem </t>
  </si>
  <si>
    <t xml:space="preserve">Opatrunek chłonny  z węglem aktywowanym </t>
  </si>
  <si>
    <t>Opatrunek tiulowy zaimpregnowany wazelina bialą</t>
  </si>
  <si>
    <t>16 x 20</t>
  </si>
  <si>
    <t>7.</t>
  </si>
  <si>
    <t>8.</t>
  </si>
  <si>
    <t>9.</t>
  </si>
  <si>
    <t>10.</t>
  </si>
  <si>
    <t>11.</t>
  </si>
  <si>
    <t>12.</t>
  </si>
  <si>
    <t>13.</t>
  </si>
  <si>
    <t>10 x 10</t>
  </si>
  <si>
    <t>14.</t>
  </si>
  <si>
    <t>15.</t>
  </si>
  <si>
    <t>16.</t>
  </si>
  <si>
    <t>17.</t>
  </si>
  <si>
    <t>18.</t>
  </si>
  <si>
    <t>19.</t>
  </si>
  <si>
    <t>20.</t>
  </si>
  <si>
    <t>20 x 40</t>
  </si>
  <si>
    <t>21.</t>
  </si>
  <si>
    <t>22.</t>
  </si>
  <si>
    <t>23.</t>
  </si>
  <si>
    <t>24.</t>
  </si>
  <si>
    <t>25.</t>
  </si>
  <si>
    <t>26.</t>
  </si>
  <si>
    <t>27.</t>
  </si>
  <si>
    <t>nazwa handlowa, ilość w opakowaniu</t>
  </si>
  <si>
    <t>150 g</t>
  </si>
  <si>
    <t>90 cmx 200 m</t>
  </si>
  <si>
    <t xml:space="preserve"> Opatrunek hemostatyczny wykonany z wodoodpornej membrany, pianki poliuretanowej o wysokiej zdolności pochłaniania wysięków oraz warstwy aktywnej.  Działanie hemostatyczne zachodzi w przeciągu 3 minut od aplikacji na ranę. Warstwa aktywna zawiera chitozan, alginiany oraz srebro; sterylizacja radiacyjna; rozmiar 10x10, op. A'5; grubość 4,5-5,5mm, transmisja par wilgoci min. 400 g/m2/24h. </t>
  </si>
  <si>
    <t>Opaska nieelastyczna dziana 25cmx50m, 100% poliester, siła zrywająca ≥ 45 [N/5cm] wedle metody PN-EN ISO 13934-1; dopuszcza się sterylizację parą wodną; opakowanie foliowe.</t>
  </si>
  <si>
    <t>25cm x 50m</t>
  </si>
  <si>
    <t xml:space="preserve">10 x 20 </t>
  </si>
  <si>
    <t>2,5 x 2,5</t>
  </si>
  <si>
    <t>160 - 210</t>
  </si>
  <si>
    <t>cena jedn. netto</t>
  </si>
  <si>
    <t>Gaza bawełniana, jałowa 17 nitkowa klasa 2A reg.7</t>
  </si>
  <si>
    <t>1mx1m</t>
  </si>
  <si>
    <t>szt</t>
  </si>
  <si>
    <t>1mx0,5m</t>
  </si>
  <si>
    <t>Kompresy z gazy bawełnianej, jałowe 17 nitkowej, 8 warstwowej z założonymi do wewnątrz brzegami, kl.2A reg.7, a 3 szt.</t>
  </si>
  <si>
    <t>7,5cmx 7,5cm</t>
  </si>
  <si>
    <t>Włókninowy gazik do dezynfekcji skóry, nasączony 70% alkoholem izopropylowym, a 100 szt.</t>
  </si>
  <si>
    <t>6cmx3cm</t>
  </si>
  <si>
    <t>10cmx 10cm</t>
  </si>
  <si>
    <t>Jałowy samoprzylepny opatrunek hydrocoloidowy</t>
  </si>
  <si>
    <t>Opaska z gipsu naturalnego nanoszonego dwustronnie na podłoże bawełniane, czas wiązania 2-4 min nawijana na tekturową rolkę  opakowanie a 2szt odporne na wilgoć</t>
  </si>
  <si>
    <t>10cmx3m</t>
  </si>
  <si>
    <t xml:space="preserve"> op.</t>
  </si>
  <si>
    <t>12cmx3m</t>
  </si>
  <si>
    <t>14cmx3m</t>
  </si>
  <si>
    <t>Elastyczna opaska podtrzymująca o rozciągliwości 85 % i właściwościach kohezyjnych</t>
  </si>
  <si>
    <t>4m x 10 cm</t>
  </si>
  <si>
    <t>4m x 4 cm</t>
  </si>
  <si>
    <t>Elastyczny rękaw podgipsowy bawełniano wiskozowy w twardym  dozowniku a 15m o rozciągliwości wszerz min 290 %</t>
  </si>
  <si>
    <t>Przylepiec na tkaninie ze sztucznego jedwabiu z ząbkowanymi brzegami, klej syntetyczny kauczuk  nanoszony paskami na szpulce z pierścieniem zabezpieczającym lub pakowany pojedynczo w kartonik</t>
  </si>
  <si>
    <t>2,5cmx9,2m</t>
  </si>
  <si>
    <t>Przylepiec na tkaninie ze sztucznego jedwabiu z ząbkowanymi brzegami, klej syntetyczny kauczuk nanoszony paskami na szpulce z pierścieniem zabezpieczającym lub pakowany pojedynczo w kartonik</t>
  </si>
  <si>
    <t>5cmx9,2m</t>
  </si>
  <si>
    <t xml:space="preserve">Przylepiec na tkaninie wiskozowej w kolorze cielistym z ząbkowanymi brzegami, klej syntetyczny kauczuk nanoszony paskowo, na szpulce z pierścieniem zabezpieczającym lub pakowany pojedynczo w kartonik </t>
  </si>
  <si>
    <t>Przylepiec na tkaninie wiskozowej w kolorze białym z ząbkowanymi brzegami, klej syntetyczny kauczuk nanoszony paskowo, na szpulce z pierścieniem zabezpieczającym lub pakowany pojedynczo w kartonik</t>
  </si>
  <si>
    <t>2,5x5m</t>
  </si>
  <si>
    <t xml:space="preserve">Przylepiec na tkaninie wiskozowej w kolorze białym z ząbkowanymi brzegami, klej syntetyczny kauczuk nanoszony paskowo, na szpulce z pierścieniem zabezpieczającym lub pakowany pojedynczo w kartonik </t>
  </si>
  <si>
    <t>5cmx 9,2cm</t>
  </si>
  <si>
    <t>Przylepiec na tkaninie wiskozowej w kolorze cielistym z ząbkowanymi brzegami, klej syntetyczny kauczuk nanoszony paskowo, na szpulce z pierścieniem zabezpieczającym lub pakowany pojedynczo w kartonik</t>
  </si>
  <si>
    <t>5cmx5m</t>
  </si>
  <si>
    <t>Przylepiec na włókninie  klej syntetyczny kauczuk nanoszony paskowo, na szpulce z pierścieniem zabezpieczającym lub pakowany pojedynczo w kartonik</t>
  </si>
  <si>
    <t>2,5cmx 9,2m</t>
  </si>
  <si>
    <t>Przylepiec na porowatej folii  klej syntetyczny nanoszony na całej powierzchni na szpulce z pierścieniem zabezpieczającym lub pakowany pojedynczo w kartonik</t>
  </si>
  <si>
    <t xml:space="preserve">Przylepiec na tkaninie z opatrunkiem chłonnym w twardym opakowaniu -dozowniku </t>
  </si>
  <si>
    <t>5mx8cm</t>
  </si>
  <si>
    <t>Włókninowy porowaty przylepiec elastyczny w twardym opakowaniu - dozowniku  , papier transportowy nacięty faliście ułatwiający aplikację</t>
  </si>
  <si>
    <t>10cmx10m</t>
  </si>
  <si>
    <t>5cmx10m</t>
  </si>
  <si>
    <t>15cmx10m</t>
  </si>
  <si>
    <t>20cmx10m</t>
  </si>
  <si>
    <t>Samoprzylepny opatrunek przeznaczony do mocowania opatrunku,  wykonany z półprzepuszczalnej, wodoodpornej błony poliuretanowej, na papierze transportowym naciętym faliście w twardym opakowaniu- dozowniku</t>
  </si>
  <si>
    <t>28.</t>
  </si>
  <si>
    <t>Jałowe paski samoprzylepne do zbliżania brzegów ran op 50 kopert po 6 pasków</t>
  </si>
  <si>
    <t>12mmx101mm</t>
  </si>
  <si>
    <t>29.</t>
  </si>
  <si>
    <t>Jałowe paski samoprzylepne do zbliżania brzegów ran op 50 kopert  po 3 paski</t>
  </si>
  <si>
    <t>6mmx76mm</t>
  </si>
  <si>
    <t>30.</t>
  </si>
  <si>
    <t>Jałowy przylepiec elastyczny z opatrunkiem chłonnym nieprzywierającym do rany na kleju z syntetycznego kauczuku papier transportowy nacięty wzdłuż krótszego boku</t>
  </si>
  <si>
    <t>7,2cmx5cm</t>
  </si>
  <si>
    <t>31.</t>
  </si>
  <si>
    <t>10cmx8m</t>
  </si>
  <si>
    <t>32.</t>
  </si>
  <si>
    <t>25cm x10cm</t>
  </si>
  <si>
    <t>33.</t>
  </si>
  <si>
    <t>35cm x10cm</t>
  </si>
  <si>
    <t>34.</t>
  </si>
  <si>
    <t>Syntetyczna wyściółka podgipsowa</t>
  </si>
  <si>
    <t>35.</t>
  </si>
  <si>
    <t>6cmx3m</t>
  </si>
  <si>
    <t>36.</t>
  </si>
  <si>
    <t>15cmx3m</t>
  </si>
  <si>
    <t>37.</t>
  </si>
  <si>
    <t xml:space="preserve">Wata opatrunkowa 50% bawełny 50% wiskozy </t>
  </si>
  <si>
    <t>a 500g</t>
  </si>
  <si>
    <t>38.</t>
  </si>
  <si>
    <t>a 200g</t>
  </si>
  <si>
    <t>39.</t>
  </si>
  <si>
    <t>6cmx8cm</t>
  </si>
  <si>
    <t>40.</t>
  </si>
  <si>
    <t>Rękawice chirurgiczne   wykonane z polichloroprenu bezpudrowe i bezlateksowe jałowe mankiet rolowany, zgodne z 93/42/EEC i EN455:1-3, AQL poniżej 1,5, wew. pokrycie polimerowe , KOLOR BRĄZOWY POWIERZCHNIA TEKSTUROWANA, sterylizowane w promieniach rtg,</t>
  </si>
  <si>
    <t>6,5 - 8,5</t>
  </si>
  <si>
    <t>41.</t>
  </si>
  <si>
    <t>Pęseta stalowa jałowa</t>
  </si>
  <si>
    <t>14 cm</t>
  </si>
  <si>
    <t>Opatrunek siatkowy gazowy nasączony parafiną i roztworem 0,5% chlorheksydyny, jałowy. Opakowanie x 10 szt.</t>
  </si>
  <si>
    <t>Opatrunek siatkowy gazowy nasączony parafiną i roztworem 0,5% chlorheksydyny, jałowy. Opakowanie x 50 szt.</t>
  </si>
  <si>
    <t>5 cm x 5 cm</t>
  </si>
  <si>
    <t>Opatrunek siatkowy gazowy nasączony parafiną i roztworem 0,5% chlorheksydyny , jałowy.  Opakowanie x 10 szt.</t>
  </si>
  <si>
    <t>Parafinowy opatrunek z gazy, sterylny. Opakowanie x  10 szt.</t>
  </si>
  <si>
    <t>12cm x 9 cm</t>
  </si>
  <si>
    <t xml:space="preserve">11cm x 14 cm </t>
  </si>
  <si>
    <t>15cm x 10cm</t>
  </si>
  <si>
    <t>25cm x10 cm</t>
  </si>
  <si>
    <t>Trójwarstwowy opatrunek składający się z wkładu chłonnego w kształcie plastra miodu, warstwy kontaktowej z raną oraz wodoszczelnej foli poliuretanowej. Wskazany jako zabezpieczenie drenów i innych cewników przezskórnych tj. chirurgiczne rurki drenażowe, dreny klatki piersiowej, rurki tracheostomijne i cewniki pigtail.Sterylny.Opakowanie x 20 szt.</t>
  </si>
  <si>
    <t xml:space="preserve">10cm x 9 cm </t>
  </si>
  <si>
    <t>12,5 x 12,5</t>
  </si>
  <si>
    <t>13 x16</t>
  </si>
  <si>
    <t>Sterylny, 5- warstwowy opatrunek specjalistyczny. Paro i gazoprzepuszczalny. Opatrunek przeciwbakteryjny z siarczanem srebra oraz węglem aktywowanym. Opatrunek posiada: zewnętrzną folię barierową – poliuretan, warstwę rozprowadzającą wysięk – poliester, superabsorbent, piankę poliuretanową  zawierającą siarczan srebra oraz węgiel aktywowany, w warstwie kontaktowej silikon, rozmieszczony równomiernie na całej powierzchni. Opatrunek wodoszczelny z obramowaniem x 5 szt.</t>
  </si>
  <si>
    <t>Sterylny, 5- warstwowy opatrunek specjalistyczny.  Opatrunek posiada: zewnętrzną folię barierową, superabsorbent,warstwy  pianki poliuretanowej, w warstwie kontaktowej silikon, rozmieszczony równomiernie na całej powierzchni opatrunku.  Opatrunek wodoszczelny z obramowaniem. Przeznaczony na okolice kości krzyżowej x 5 szt.</t>
  </si>
  <si>
    <t>22 x 25</t>
  </si>
  <si>
    <t>Sterylny, 5- warstwowy opatrunek specjalistyczny. Wykonanego z- poliakrylanu,pianki poliuretanowej, w warstwie kontaktowej silikon , rozmieszczony równomiernie na całej powierzchni opatrunku.  Opatrunek wodoszczelny z obramowaniem. Przeznaczony na okolice kostki i pięty x 6 szt.</t>
  </si>
  <si>
    <t>22 x 23</t>
  </si>
  <si>
    <t>10 x 30</t>
  </si>
  <si>
    <t>12,5 x12,5</t>
  </si>
  <si>
    <t>17,5 x 17,5</t>
  </si>
  <si>
    <t>13 x 21</t>
  </si>
  <si>
    <t>Sterylny opatrunek specjalistyczny, żelujący.  Wykonany z alkoholu poliwinylowego (PVA) .  Przeznaczony do ran powierzchownych i głębokich z wysiękiem od średniego do dużego. Wykazujący wysoką absorbcję i retencję. Transferujący wysięk do opatrunku chłonnego. Wysoce elastyczny po zżelowaniu.  Możliwość docinania x 10 szt.</t>
  </si>
  <si>
    <t>Sterylny opatrunek specjalistyczny,  żelujący. Wykonany z alkoholu poliwinylowego (PVA)  z siarczanem srebra. Działanie bójcze już po 30 min do 7 dni.  Do ran powierzchownych i głębokich z wysiękiem od średniego do dużego. Wykazujący wysoką absorbcję i retencję. Transferujący wysięk do opatrunku chłonnego. Wysoce elastyczny po zżelowaniu. Możliwość docinania. Zapobiega tworzeniu się biofilmu w ranie- badanie in vivo x 10 szt.</t>
  </si>
  <si>
    <t>15 x 15</t>
  </si>
  <si>
    <t xml:space="preserve"> Sterylny opatrunek specjalistyczny,  żelujący. Wykonany z alkoholu poliwinylowego (PVA)  z siarczanem srebra. Działanie bójcze już po 30 min do 7 dni.  Do ran powierzchownych i głębokich z wysiękiem od średniego do dużego. Wykazujący wysoką absorbcję i retencję. Transferujący wysięk do opatrunku chłonnego. Wysoce elastyczny po zżelowaniu. Możliwość docinania. Zapobiega tworzeniu się biofilmu w ranie- badanie in vivo x 10 szt.</t>
  </si>
  <si>
    <t>4,5 x 20</t>
  </si>
  <si>
    <t>Sterylny 4 -warstwowy opatrunek specjalistyczny, przeznaczony do ran z dużym wysiękiem. Opatrunek  wykonany z superabsorbentu, warstwy rozprowadzającej wysięk  ,hydrofilna białą warstwę kontaktową – polipropylen, nieprzepuszczalną warstwę zewnętrzną w kolorze niebieskim. Opatrunek  posiada miękkie obramowanie. Potwierdzona badaniami redukcja metaloproteinaz i kolagenazy x 10 szt.</t>
  </si>
  <si>
    <t>12,5 x 17,5</t>
  </si>
  <si>
    <t>17,5 x 22,5</t>
  </si>
  <si>
    <t>Sterylny, semitransparentny opatrunek kontaktowy z siatki poliamidowej, obustronnie pokryty warstwą silikonu na całej powierzchni opatrunku. Maksymalna możliwość czasu aplikacji  do 14 dni. Możliwość docinania. Możliwość łączenia z innymi preparatami stosowanymi miejscowo x 10 szt.</t>
  </si>
  <si>
    <t>7,5 x 10</t>
  </si>
  <si>
    <t xml:space="preserve"> op</t>
  </si>
  <si>
    <t>Wyrób medyczny klasy II B, samobuforujący się roztwór wodny kwasu podchlorawego 50 ppm i podchlorynu sodu 50 ppm. Preparat do płukania ran ostrych, przewlekłych i zakażonych a także oparzeń 1 i 2 stopnia. Możliwość zastosowania do terapii podciśnieniowej (NPWT). Produkt nie wymagający wypłukania/ neutralizacji z ran czy jam ciała. Możliwe podgrzewanie r-ru do 60C. Szeroki zakres działania bakterio, grzybo-, sporo i wirusobójczego potwierdzony testami (normy: EN 13727, EN 13624, EN 13704, EN 14476),  Zawiera wodę, kwas podchlorawy, podchloryn sodu. Stabilny przez 60  dni od otwarcia.</t>
  </si>
  <si>
    <t>250 ml</t>
  </si>
  <si>
    <t>Wyrób medyczny klasy IIB, samobuforujący się roztwór wodny kwasu podchlorawego 50 ppm i podchlorynu sodu 50 ppm. Preparat do płukania ran ostrych, przewlekłych i zakażonych a także oparzeń 1 i 2 stopnia. Możliwość zastosowania do terapii podciśnieniowej (NPWT). 4,8-7,8. Produkt nie wymagający wypłukania/ neutralizacji z ran czy jam ciała. Szeroki zakres działania bakterio, grzybo-, sporo i wirusobójczego potwierdzony testami (normy: EN 13727, EN 13624, EN 13704, EN 14476),  Zawiera wodę, kwas podchlorawy, podchloryn sodu. Stabilny przez 60  dni od otwarcia.</t>
  </si>
  <si>
    <t>500 ml</t>
  </si>
  <si>
    <t>Sterylny, przezroczysty, oddychający i samoprzylepny opatrunek posiada papierową ramkę pokrytą silikonem , poliuretanowy film pokryty z jednej strony silikonem. Może być stosowany zarówno jako opatrunek pierwotny, jak i wtórny-do mocowania kaniul, cewników, portów x 10 szt.</t>
  </si>
  <si>
    <t>10 x 12</t>
  </si>
  <si>
    <t>10 x 25</t>
  </si>
  <si>
    <t>Zadanie nr 4</t>
  </si>
  <si>
    <t>Zadanie nr 5</t>
  </si>
  <si>
    <t>Zadanie nr 6</t>
  </si>
  <si>
    <t>Zadanie nr 7</t>
  </si>
  <si>
    <t>C.j.netto</t>
  </si>
  <si>
    <t>Nazwa handlowa, ilość w opakowaniu</t>
  </si>
  <si>
    <t>Opatrunek piankowy, nieprzylepny. Wielowarstwowa część chłonna zawiera warstwę kontaktową  wykonaną w Technologii Hydrofiber® (włókna karboksymetylocelulozy sodowej) oraz warstwę pianki poliuretanowej, warstwa zewnętrzna wododporna, rozm.10x10</t>
  </si>
  <si>
    <t>Sterylny, paroprzepuszczalny opatrunek do wkłuć obwodowych 7x7,3 +/-0,01 cm z zaokrąglonymi rogami z profilowanym wycięciem w kształcie trójlistnej kończyny,  z przezroczystym okienkiem z folii poliuretanowe 3,9x4,7 cm umożliwiającym inspekcje miejsca wkłucia, z dodatkowym paskiem z perforacją stanowiącym zabezpieczenie przeciwległe, z metką</t>
  </si>
  <si>
    <t>Sterylny, paroprzepuszczalny opatrunek do wkłuć centralnych 10,2x11,4 cm, z zaokrąglonymi rogami,z krótkimi wycięciami  w kształcie V na dwóch bokach przyległych, z przezroczystym okienkiem z folii poliuretanowej 6,4x7,9 cm umożliwiającą  inspekcje miejsca wkłucia, (z warstwą klejącą na bazie akrylu naniesioną wzorem podobnym do diamentu),ze wzmocnionym  włókniną obrzeżem stabilizującym, oraz z laminowanym, włókninowym, wzmocnionym w miejscu wycięcia V dodatkowym paskiem stanowiącym zabezpieczenie przeciwległe, z metką</t>
  </si>
  <si>
    <t>Sterylny, paroprzepuszczalny opatrunek do mocowania wkłuć 8,9x11,4 +/-0,01 cm z zaokrąglonymi rogami z profilowanym wycięciem w kształcie trójlistnej kończyny,z przezroczystym okienkiem z folii poliuretanowej 6,8x9,2 cm  umożliwiającym inspekcje miejsca wkłucia (z warstwą klejącą na bazie akrylu naniesioną wzorem podobnym do diamentu) ze wzmocnionym   włókniną  obrzeżem stabilizującym oraz z laminowanym, włókninowym, wzmocnionym w miejscu wycięcia w kształcie trójlistnej kończyny  dodatkowym paskiem stanowiącym zabezpieczenie przeciwległe , z metką</t>
  </si>
  <si>
    <t>Sterylny, paroprzepuszczalny opatrunek do wkłuć obwodowych 6,99x8,89 cm z zaokrąglonymi rogami z profilowanym wycięciem w kształcie trójlistnej kończyny , z przezroczystym okienkiem z folii 4,9x3,5 cm umozliwiającym inspekcje miejsca wkłucia (z warstwą klejącą na bazie akrylu naniesioną wzorem podobnym do diamentu)  , ze wzmocnionym włókniną  obrzeżem stabilizującym oraz laminowanym, włókninowym, wzmocnionym w miejscu wycięcia w kształcie trójlistnej kończyny dodatkowym   paskiem stanowiącym zabezpieczenie przeciwległe, z  metką</t>
  </si>
  <si>
    <t>Opatrunek hydrokoloidowy, zbudowany z trzech różnych hydrokoloidów, w rozmiarze 10x10 cm</t>
  </si>
  <si>
    <t>Opatrunek hydrokoloidowy, zbudowany z trzech różnych hydrokoloidów, w rozmiarze 15x15 cm</t>
  </si>
  <si>
    <t>Opatrunek hydrokoloidowy, zbudowany z trzech różnych hydrokoloidów, w rozmiarze 20x20 cm</t>
  </si>
  <si>
    <t>Hydrowłóknisty opatrunek, zbudowany z dwóch warstw włókien karboksymetylocelulozy sodowej o wysokich właściwościach chłonnych, wzmocniony przeszyciami.rozmiar 5x5cm</t>
  </si>
  <si>
    <t>Hydrowłóknisty opatrunek, zbudowany z dwóch warstw włókien karboksymetylocelulozy sodowej o wysokich właściwościach chłonnych, wzmocniony przeszyciami.rozmiar 10x10 cm</t>
  </si>
  <si>
    <t>Hydrowłóknisty opatrunek, zbudowany z dwóch warstw włókien karboksymetylocelulozy sodowej o wysokich właściwościach chłonnych, wzmocniony przeszyciami.rozmiar 15x15 cm</t>
  </si>
  <si>
    <t>Przeciwbakteryjny, przylepny opatrunek piankowy na piętę, regulujący wilgotność rany. Część chłonna zawiera warstwę kontaktową  wykonaną z hydrowłókien (karboksymetyloceluloza sodowa) z jonami srebra (1,2%) oraz warstwę pianki poliuretanowej. Wodoodporna warstwa zewnętrzna  wykonana z półprzepuszczalnej błony poliuretanowej. Posiada delikatną, silikonową warstwę klejącą, rozmiar 19,8x14 cm</t>
  </si>
  <si>
    <t>Przylepny opatrunek piankowy na kość krzyżową,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16,9x20 cm</t>
  </si>
  <si>
    <t>Przylepny opatrunek piankowy na piętę, regulujący wilgotność rany. Część chłonna zawiera warstwę kontaktową  wykonaną z hydrowłókien (karboksymetyloceluloza sodowa) oraz warstwę pianki poliuretanowej. Wodoodporna warstwa zewnętrzna  wykonana z półprzepuszczalnej błony poliuretanowej. Posiada delikatną, silikonową warstwę klejącą. rozmiar 19,8x14cm</t>
  </si>
  <si>
    <t>Opatrunek hydrokoloidowy cienki i elastyczny wykonany z 3 hydrokoloidów: karboksymetylocelulozy sodowej, pektyny i żelatyny zawieszonych w macierzy hydrokoloidowej, na podłożu samoprzylepnego polimeru oraz z warstwy zewnętrznej błony poliuretanowej – zapewnia optymalne, wilgotne środowisko gojenia ran, półprzezroczysty, samoprzylepny, wodoodporny. Rozmiar 10x10 cm</t>
  </si>
  <si>
    <t>Opatrunek hydrokoloidowy cienki i elastyczny wykonany z 3 hydrokoloidów: karboksymetylocelulozy sodowej, pektyny i żelatyny zawieszonych w  macierzy hydrokoloidowej, na podłożu samoprzylepnego polimeru oraz z warstwy zewnętrznej błony poliuretanowej – zapewnia optymalne, wilgotne środowisko gojenia ran, półprzezroczysty, samoprzylepny, wodoodporny. Rozmiar 15x15 cm</t>
  </si>
  <si>
    <t>Opatrunek piankowy z silikonową warstwą kontaktową, przylepny na całej powierzchni opatrunku. Opatrunek regulujący wilgotność w ranie składający się z poliuretanowej pianki oraz zewnętrznej wodoodpornej warstwy wykonanej z błony poliuretanowej, odparowującej nadmiar wilgoci. Dostosowuje się do ruchów ciała.Rozmiar 10x20 cm</t>
  </si>
  <si>
    <t>Nieprzylepny opatrunek wielowarstwowy, nieprzylepny przeznaczony do ran z obfitym wysiękiem. Składający się z 3 warstw: białej, delikatnej warstwy odprowadzającej wysięk do dalszych warstw opatrunku; superchłonnego rdzenia polimerowego, pochłaniającego i zatrzymującego wysięk, żelującego pod wpływem wydzieliny oraz niebieskiej wodoodpornej warstwy zewnętrznej.</t>
  </si>
  <si>
    <t>Bakteriobójczy, samoprzylepny, wodoodporny opatrunek na rany pooperacyjne, o wysokiej chłonności. Materiał chłonny wykonany z hydrowłókien z wbudowanymi jonami srebra, utrzymywany pomiędzy 2 warstwami hydrokoloidu, pokrytymi zewnętrzną błoną poliuretanową. Rozmiar 9x25cm</t>
  </si>
  <si>
    <t>Rękawice chirurgiczne, lateksowe bezpudrowe z wewnętrzną warstwą polimerową o strukturze sieci. Kształt anatomiczny z przeciwstawnym kciukiem, powierzchnia zewnętrzna mikroteksturowana, AQL 0,65; średnia grubość na palcu 0,24 mm, na dłoni 0,19 mm, na mankiecie 0,17 mm, średnia siła zrywania przed starzeniem 16 N, sterylizowane radiacyjnie, anatomiczne, poziom protein &lt;10 ug/g rękawicy , mankiet rolowany, opakowanie zewnętrzne hermetyczne foliowe z wycięciem w listku ułatwiającym otwieranie. Długość min. 260-280 mm dopasowana do rozmiaru, badania na przenikalność dla wirusów zgodnie z ASTM F 1671 oraz EN ISO 374-5. Wyrób medyczny klasy IIa i Środek ochrony indywidualnej kategorii III, typ B wg EN ISO 374-1. Odporne na przenikanie co najmniej 3 substancji na poziomie 6, w stężeniach wymienionych w normie EN ISO 374-1. Rękawice chroniące przed promieniowaniem jonizującym i skażeniami promieniotwórczymi, zgodnie z EN 421, potwierdzone certyfikatem jednostki notyfikowanej. Rozmiar 6-9</t>
  </si>
  <si>
    <t>Rękawice chirurgiczne, lateksowe bezpudrowe z wewnętrzną warstwą polimerową o strukturze sieci, powierzchnia zewnętrzna mikroteksturowana, średnia grubość na palcu max. 0,27 mm, na dłoni 0,21 mm, na mankiecie 0,18 mm, średnia siła zrywania przed starzeniem 20 N, AQL max. 0,65, sterylizowane radiacyjnie, anatomiczne z poszerzoną częścią grzbietową dłoni, poziom protein &lt; 10 ug/g rękawicy , mankiet rolowany, opakowanie zewnętrzne hermetyczne foliowe z wycięciem w listku ułatwiającym otwieranie, długość min. 270-285 mm dopasowana do rozmiaru, badania na przenikalność dla wirusów zgodnie z ASTM F 1671 oraz EN ISO 374-5. Wyrób medyczny klasy IIa i Środek ochrony indywidualnej kategorii III, typ B wg EN ISO 374-1. Odporne na przenikanie co najmniej 4 substancji na poziomie 6, w stężeniach wymienionych w normie EN ISO 374-1 (dokument z wynikami badań wydany przez jednostkę notyfikowaną). Rękawice chroniące przed promieniowaniem jonizującym i skażeniami promieniotwórczymi, zgodnie z EN 421, potwierdzone certyfikatem jednostki notyfikowanej . Badania na przenikalność min. 25 cytostatyków zgodnie z ASTM D6978 oraz (raporty z wynikami badań) oraz badania na przenikalność min. 20 substancji chemicznych zgodnie z EN-374-3 oraz EN 16523-1 . Rozmiary 6-9</t>
  </si>
  <si>
    <t>Rękawice chirurgiczne, ortopedyczne, lateksowe bezpudrowe o podwyższonej chwytności z powłoką polimeru akrylowo- hydrożelowego ułatwiająca zakładanie,  dodatkowo silikonowane, pokryte przeciwdrobnoustrojowym CPC.  Średnia grubość: na palcu 0,34 mm, na dłoni 0,24 mm, na mankiecie 0,21 mm, długość min. 280-295 mm dopasowana do rozmiaru, średnia siła zrywania min. 34 N. AQL 0,65, sterylizowane radiacyjnie, anatomiczne, brązowe, poziom protein &lt; 10 µg/g rękawicy (badania niezależnego laboratorium). Mankiet rolowany z widocznymi podłużnymi i poprzecznymi wzmocnieniami. Opakowanie zewnętrzne hermetyczne foliowe podciśnieniowe z dodatkowymi tłoczeniami w listkach ułatwiającymi otwieranie. Wyrób medyczny klasy IIa i Środek ochrony indywidualnej kategorii III, typ B wg EN ISO 374-1. Odporne na przenikanie co najmniej 3 substancji na poziomie 6 zgodnie z EN 16523-1:2015, w stężeniach wymienionych w normie EN ISO 374-1. Odporność na przekłucia &gt; 5N.  Produkowane zgodnie z ISO 13485, ISO 14001, ISO 45001 potwierdzone certyfikatami jednostki notyfikowanej. Opakowanie 40 par. Rozmiary 6,0-9,0.</t>
  </si>
  <si>
    <t>Rękawice chirurgiczne, syntetyczne neoprenowe bezpudrowe wolne od akceleratorów chemicznych wg EN 455-3 z syntetyczną, wielowarstwową powłoką polimerową „E-Z glide” z poliakrylanem i surfaktantem, powierzchnia zewnętrzna mikroteksturowana. Ciemno zielone, odpowiednie do podwójnego nakładania. Średnia grubość: na palcu 0,19-0,21 mm, dłoń 0,16 – 0,19 mm, na mankiecie 0,14- 0,16 mm, AQL po zapakowaniu 0,65, sterylizowane radiacyjnie, anatomiczne, długość min. 280 – 292 mm, dopasowana do rozmiaru. Mankiet rolowany z taśmą adhezyjną, opakowanie zewnętrzne, hermetyczne foliowe z teksturowanym listkiem. Wyrób medyczny klasy IIa i Środek ochrony indywidualnej kategorii III, typ A wg EN ISO 374-1 (dokument z wynikami badań wydany przez jednostkę notyfikowaną). Podwyższona ochrona przed przenikaniem cytostatyków, przebadane na co najmniej 20 leków wg ASTM D 6978 (raport wystawiony przez niezależne laboratorium) oraz badania na przenikalność min. 20 substancji chemicznych zgodnie z EN 16523-1, w tym 4- rzędowe środki czyszczące i izopropanol 70 % powyżej 480 min. (raport wystawiony przez niezależne laboratorium). Odporne na przenikanie wirusów zgodnie z ASTM F 1671 oraz EN ISO 374-5. Produkowane zgodnie z ISO 13485, ISO 9001, ISO 14001 potwierdzone certyfikatami jednostki notyfikowanej. Na rękawicy fabrycznie nadrukowany min. nazwa rękawicy, rozmiar oraz oznaczenie lewa/prawa (L i R). Opakowanie 50 par. Rozmiary 5,5-9,0.</t>
  </si>
  <si>
    <t>Rękawice chirurgiczne, Półsyntetyczne: lateksowo-nitrylowe, trójwarstwowe, warstwa wew. 100% nitryl, bezpudrowe, wewnątrz silikonowane, pokryte przeciwdrobnoustrojowym CPC, średnia grubość: na palcu 0,25 mm, na dłoni ≥ 0,20 mm, na mankiecie 0,19 mm, długość min. 280-295 mm (w zależności od rozmiaru), średnia siła zrywania min. 20 N; AQL po zapakowaniu 0,65, sterylizowane radiacyjnie, anatomiczne, jasnobrązowe, poziom protein &lt; 50 ug/g rękawicy. Mankiet rolowany z widocznymi podłużnymi i poprzecznymi wzmocnieniami, opakowanie zewnętrzne hermetyczne foliowe podciśnieniowe z dodatkowymi tłoczeniami w listkach ułatwiającymi otwieranie. Odporne na przenikanie co najmniej 3 substancji na poziomie co najmniej 5 zgodnie z EN 16523-1:2015, w stężeniach wymienionych w normie EN ISO 374-1 (dokument z wynikami badań wydany przez jednostkę notyfikowaną) oraz odporne na przenikalność cytostatyków zgodnie z ASTM F 739 (raport z wynikami badań). Wyrób medyczny klasy IIa i Środek ochrony indywidualnej kategorii III. Opakowanie 50par. Rozmiary 5,5- 9,0.</t>
  </si>
  <si>
    <t>Rękawice chirurgiczne, syntetyczne (Isolex) bezpudrowe z syntetyczną wielowarstwową powłoką polimerową z poliakrylanem i surfaktantem, powierzchnia zewnętrzna antypoślizgowa. Średnia grubość: na palcu 0,23 mm, dłoń 0,20 mm, na mankiecie 0,17 mm, AQL 0,65, sterylizowane radiacyjnie, anatomiczne, kremowe, długość min. 289 mm. Mankiet rolowany z taśmą adhezyjną, opakowanie zewnętrzne hermetyczne foliowe podciśnieniowe z dodatkowymi tłoczeniami w listkach ułatwiającymi otwieranie. Wyrób medyczny klasy IIa i Środek ochrony indywidualnej kategorii III, typ B wg EN ISO 374-1. Odporne na przenikanie co najmniej 3 substancji na poziomie 6 zgodnie z EN 16523-1:2015, w stężeniach wymienionych w normie EN ISO 374-1 . Badania na przenikalność 28 cytostatyków, zgodnie z ASTM D 6978 (raport wystawiony przez niezależne laboratorium) oraz badania na przenikalność min. 20 substancji chemicznych zgodnie z EN-374-3 oraz EN 16523-1 (raport wystawiony przez niezależne laboratorium). Kod EAN na opakowaniu jednostkowym i dyspenserze.  Opakowanie 50 par. Rozmiary 5,5-9,0</t>
  </si>
  <si>
    <t>Rękawice chirurgiczne, Półsyntetyczne: lateksowo-nitrylowe, trójwarstwowe, warstwa wew. 100% nitryl, bezpudrowe, wewnątrz silikonowane, pokryte przeciwdrobnoustrojowym CPC z formułą leczniczo-kosmetyczną, zawierającą min. prowitaminę B5, glicerynę, glukonolakton. AQL po zapakowaniu 0,65, sterylizowane radiacyjnie, anatomiczne, jasnobrązowe, poziom protein &lt; 50 μg/g rękawicy, średnia grubość: na palcu 0,25 mm, na dłoni ≥ 0,20 mm, na mankiecie 0,19 mm, długość min. 280-290 mm (w zależności od rozmiaru), średnia siła zrywania min. 19 N. Odporne na przenikanie co najmniej 3 substancji na poziomie co najmniej 5 zgodnie z EN 16523-1:2015, w stężeniach wymienionych w normie EN ISO 374-1 (dokument z wynikami badań wydany przez jednostkę notyfikowaną). Mankiet rolowany z widocznymi podłużnymi i poprzecznymi wzmocnieniami, opakowanie zewnętrzne hermetyczne foliowe podciśnieniowe z dodatkowymi tłoczeniami w listkach ułatwiającymi otwieranie. Wyrób medyczny klasy IIa i Środek ochrony indywidualnej kategorii III. Opakowanie 50 par. . Rozmiary 5,5- 9,0.</t>
  </si>
  <si>
    <t>Zadanie nr 9</t>
  </si>
  <si>
    <t>Opatrunek  pooperacyjny  jałowy, wkład chłonny  z  pianki  poliuretanowej  o strukturze  plastra  miodu.Folia  wodoszczelna  o  dużej paroprzepuszczalności. Opakowanie x 20 szt.</t>
  </si>
  <si>
    <t xml:space="preserve"> </t>
  </si>
  <si>
    <t>Stawka Podatku Vat</t>
  </si>
  <si>
    <t>Kompresy gazowe jałowe 17 nitkowe 8 warstwowe z nitką RTG rozmiar 10x10 cm, A’10; sterylizacja parą wodną, klasa wyrobu medycznego 2a reg. 7; wykrój kompresu min. 22,5x40 cm; opakowanie typu blister ze wskaźnikiem procesu sterylizacji poza polem załadunku.</t>
  </si>
  <si>
    <t>Kompresy gazowe jałowe 17 nitkowe 16 warstwowe z nitką RTG rozmiar 10x10 cm, A’10; sterylizacja parą wodną, klasa wyrobu medycznego 2a reg. 7; wykrój kompresu min. 40x40 cm; opakowanie typu blister ze wskaźnikiem procesu sterylizacji poza polem załadunku.</t>
  </si>
  <si>
    <t>Kompresy gazowe jałowe 17 nitkowe 8 warstwowe z nitką RTG rozmiar 7,5x7,5 cm, A’20; sterylizacja parą wodną, klasa wyrobu medycznego 2a reg. 7; wykrój kompresu min. 17,5x30 cm; opakowanie typu blister ze wskaźnikiem procesu sterylizacji poza polem załadunku.</t>
  </si>
  <si>
    <t>Kompresy gazowe jałowe 17 nitkowe 16 warstwowe z nitką RTG rozmiar 7,5x7,5 cm, A’20; sterylizacja parą wodną, klasa wyrobu medycznego 2a reg. 7; wykrój kompresu min. 30x30 cm; opakowanie typu blister ze wskaźnikiem procesu sterylizacji poza polem załadunku.</t>
  </si>
  <si>
    <t>Kompresy gazowe jałowe 17 nitkowe 8 warstwowe rozmiar 7,5x7,5 cm, A’5; sterylizacja parą wodną, klasa wyrobu medycznego 2a reg. 7; wykrój kompresu min. 17,5x30 cm; opakowanie typu blister ze wskaźnikiem procesu sterylizacji poza polem załadunku.</t>
  </si>
  <si>
    <t>Kompresy gazowe jałowe 17 nitkowe 8 warstwowe rozmiar 7,5x7,5 cm, A’3; sterylizacja parą wodną, klasa wyrobu medycznego 2a reg. 7; wykrój kompresu min. 17,5x30 cm; opakowanie typu blister ze wskaźnikiem procesu sterylizacji poza polem załadunku.</t>
  </si>
  <si>
    <t>Kompresy gazowe jałowe 17 nitkowe 8 warstwowe rozmiar 7,5x7,5 cm, A’2; sterylizacja parą wodną, klasa wyrobu medycznego 2a reg. 7; wykrój kompresu min. 17,5x30 cm; opakowanie typu blister ze wskaźnikiem procesu sterylizacji poza polem załadunku.</t>
  </si>
  <si>
    <t>Kompresy gazowe jałowe 17 nitkowe 8 warstwowe rozmiar 10x10 cm, A’2; sterylizacja parą wodną, klasa wyrobu medycznego 2a reg. 7; wykrój kompresu min. 22,5x40 cm; opakowanie typu blister ze wskaźnikiem procesu sterylizacji poza polem załadunku.</t>
  </si>
  <si>
    <t>Kompresy gazowe jałowe 17 nitkowe 8 warstwowe rozmiar 10x10 cm, A’3; sterylizacja parą wodną, klasa wyrobu medycznego 2a reg. 7; wykrój kompresu min. 22,5x40 cm; opakowanie typu blister ze wskaźnikiem procesu sterylizacji poza polem załadunku.</t>
  </si>
  <si>
    <t>Kompresy gazowe jałowe 17 nitkowe 8 warstwowe rozmiar 10x10 cm, A’5; sterylizacja parą wodną, klasa wyrobu medycznego 2a reg. 7; wykrój kompresu min. 22,5x40 cm; opakowanie typu blister ze wskaźnikiem procesu sterylizacji poza polem załadunku.</t>
  </si>
  <si>
    <t>Kompresy gazowe jałowe 17 nitkowe 8 warstwowe rozmiar 10x10 cm, A’10; sterylizacja parą wodną, klasa wyrobu medycznego 2a reg. 7; wykrój kompresu min. 22,5x40 cm; opakowanie typu blister ze wskaźnikiem procesu sterylizacji poza polem załadunku.</t>
  </si>
  <si>
    <t>Kompresy gazowe jałowe 17 nitkowe 8 warstwowe rozmiar 10x10 cm, A’20; sterylizacja parą wodną, klasa wyrobu medycznego 2a reg. 7; wykrój kompresu min. 22,5x40 cm; opakowanie typu blister ze wskaźnikiem procesu sterylizacji poza polem załadunku.</t>
  </si>
  <si>
    <t>Kompresy gazowe jałowe 17 nitkowe 8 warstwowe rozmiar 5x5 cm, A’2; sterylizacja parą wodną, klasa wyrobu medycznego 2a reg. 7; wykrój kompresu min. 12,5x20 cm; opakowanie typu blister ze wskaźnikiem procesu sterylizacji poza polem załadunku.</t>
  </si>
  <si>
    <t>Kompresy gazowe jałowe 17 nitkowe 8 warstwowe rozmiar 5x5 cm,  A’3; sterylizacja parą wodną, klasa wyrobu medycznego 2a reg. 7; wykrój kompresu min. 12,5x20 cm; opakowanie typu blister ze wskaźnikiem procesu sterylizacji poza polem załadunku.</t>
  </si>
  <si>
    <t>Kompresy gazowe jałowe 17 nitkowe 8 warstwowe rozmiar 5x5 cm, A’5; sterylizacja parą wodną, klasa wyrobu medycznego 2a reg. 7; wykrój kompresu min. 12,5x20 cm; opakowanie typu blister ze wskaźnikiem procesu sterylizacji poza polem załadunku.</t>
  </si>
  <si>
    <t>Kompresy gazowe jałowe, 17 nitkowe 8 warstwowe 10x40 cm, A’2. Opakowanie typu torebka papierowo-foliowa.</t>
  </si>
  <si>
    <t>Gaza opatrunkowa jałowa 17 n 1m², klasa wyrobu medycznego 2a reg. 7, sterylizacja parą wodną.</t>
  </si>
  <si>
    <t>Setony jałowe wykonane z gazy 17 nitkowej 4 warstwowe 2m x 7,5cm z nitką RTG A’1, sterylizacja parą wodną, klasa wyrobu medycznego 2a reg. 7; opakowanie typu blister ze wskaźnikiem procesu sterylizacji poza polem załadunku.</t>
  </si>
  <si>
    <t>Setony jałowe wykonane z gazy 17 nitkowej 4 warstwowe 2m x 2cm z nitką RTG A’1, sterylizacja parą wodną, klasa wyrobu medycznego 2a reg. 7; opakowanie typu torebka papierowo-foliowa.</t>
  </si>
  <si>
    <t>Tupfer typu fasolka 15x15 cm  z nitką RTG A’5, sterylizacja parą wodną, klasa wyrobu medycznego 2a reg. 7; opakowanie typu blister ze wskaźnikiem procesu sterylizacji poza polem załadunku.</t>
  </si>
  <si>
    <t>Serweta operacyjna z gazy bawełnianej 17 nitkowej z nitką RTG i tasiemką, 6 warstwowa, jałowa, sterylizacja parą wodną, klasa wyrobu medycznego 2A, reg. 7; 45x70 (± 3 cm), a’5. Brzegi serwety zabezpieczone w sposób uniemożliwiający wysnucie luźnych nitek. Serwety po praniu technologicznym w opakowaniu typu torebka papierowo-foliowa z wycięciem na kciuk i wskaźnikiem procesu sterylizacji. Opakowanie z etykietą centralną typu TAG zawierającą minimum dwie naklejki do dokumentacji medycznej, z informacją o nitce RTG i tasiemce. Procesy sterylizacyjne zwalidowane zgodnie z normami PN-EN ISO 17665-1, PN-EN ISO 11135-1, PN-EN ISO 11137-1</t>
  </si>
  <si>
    <t>Jałowy podkład ginekologiczny przeznaczony do absorbcji wydzielin po zabiegach ginekologicznych. Wykonany z chłonnego wkładu celulozowego owiniętego w bibułkę higieniczną i delikatnej włókninowej warstwy zewnętrznej. Część izolacyjną stanowi arkusz folii umiejscowiony w dolnej części podkładu pomiędzy wkładem a bibułą, rozmiar 34x9 cm, a’1, op. typu torebka papierowo-foliowa.</t>
  </si>
  <si>
    <t>Jałowa opaska elastyczna tkana z zapinką, 15cmx4m, rozciągliwość 120 %, pakowana w torebkę papierowo-foliową z wycięciami na kciuk; etykieta typu tag z min. 2 wlepkami do dokumentacji, termin ważności 3 lata, sterylizacja parą wodną.</t>
  </si>
  <si>
    <t>Jałowa opaska elastyczna tkana z zapinką, 10cmx5m, rozciągliwość 120 %, pakowana w torebkę papierowo-foliową z wycięciami na kciuk; etykieta typu tag z min. 2 wlepkami do dokumentacji, termin ważności 3 lata, sterylizacja parą wodną.</t>
  </si>
  <si>
    <t>Krem myjący 3w1 przeznaczony do pielęgnacji podrażnionej skóry. Zawiera środek pochodzenia naturalnego pochłaniający nieprzyjemny zapach moczu, 3% mocznik oraz biokompleks lniany; do użycia bez wody i mydła, pojemność 500 ml.</t>
  </si>
  <si>
    <t>Krem ochronny z argininą przeznaczony do zabezpieczania miejsc zagrożonych odleżynami i odparzeniami, zawiera środek pochodzenia naturalnego pochłaniający nieprzyjemny zapach moczu, pojemność 200 ml.</t>
  </si>
  <si>
    <t>Jałowy opatrunek foliowo-włókninowy przeznaczony do mocowania i ochrony kaniul 8x5,8 cm, op. A’50.</t>
  </si>
  <si>
    <t xml:space="preserve">op. </t>
  </si>
  <si>
    <t>Jałowy opatrunek foliowy z wkładem chłonnym 10x6 cm, op. A’50.</t>
  </si>
  <si>
    <t>Jałowy opatrunek foliowy z wkładem chłonnym 8x15 cm, op. A’50.</t>
  </si>
  <si>
    <t>Pieluszki dla dzieci o wadze 2-5 kg z wkładem chłonnym  z pulpy celulozowej z superabsorbentem. Osłonki boczne wzdłuż wkładu chłonnego, z przędzą elastyczną, zapobiegającą wyciekom w obszarze pachwinowym. Elastyczne uszy w tylnej części wyrobu. Dwa zapięcia w postaci rzepów do wielokrotnego mocowania. Kolorowa taśma frontowa do wielokrotnego mocowania rzepów. Warstwa izolacyjna - laminat paroprzepuszczalny. Indykator klejowy, zmieniający barwę pod wpływem cieczy. Wycięcie na kikut pępowinowy. Chłonność 270g wg ISO 11948-1, retencja 110g wg NAFC;  pieluszki nie zawierają syntetycznych zapachów, ani elementów lateksowych. Pieluszki badane dermatologicznie, muszą posiadać atest jakości PZH oraz pozytywną opinię Instytutu Matki i Dziecka.</t>
  </si>
  <si>
    <t>Pieluszki dla dzieci o wadze 5-9 kg z wkładem chłonnym z pulpy celulozowej z superabsorbentem. Osłonki boczne wzdłuż wkładu chłonnego, z przędzą elastyczną, zapobiegającą wyciekom w obszarze pachwinowym. Elastyczne uszy w tylnej części wyrobu. Dwa zapięcia w postaci rzepów do wielokrotnego mocowania. Kolorowa taśma frontowa do wielokrotnego mocowania rzepów. Warstwa izolacyjna - laminat paroprzepuszczalny. Indykator klejowy, zmieniający barwę pod wpływem cieczy. Chłonność 490g wg ISO 11948-1, retencja 190g wg NAFC;  pieluszki nie zawierają syntetycznych zapachów, ani elementów lateksowych. Pieluszki badane dermatologicznie, muszą posiadać atest jakości PZH oraz pozytywną opinię Instytutu Matki i Dziecka.</t>
  </si>
  <si>
    <t>Pieluszki dla dzieci o wadze 11-18 kg posiadają wkład chłonny z pulpy celulozowej z superabsorbentem. Osłonki boczne wzdłuż wkładu chłonnego, z przędzą elastyczną, zapobiegającą wyciekom w obszarze pachwinowym. Elastyczne uszy w tylnej części wyrobu. Dwa zapięcia w postaci rzepów do wielokrotnego mocowania. Kolorowa taśma frontowa do wielokrotnego mocowania rzepów. Warstwa izolacyjna - laminat paroprzepuszczalny. Indykator klejowy, zmieniający barwę pod wpływem cieczy. Chłonność 740g wg ISO 11948-1, retencja 310g wg NAFC; pieluszki nie zawierają syntetycznych zapachów, ani elementów lateksowych. Pieluszki badane dermatologicznie, muszą posiadać atest jakości PZH oraz pozytywną opinię Instytutu Matki i Dziecka.</t>
  </si>
  <si>
    <t>Pieluchomajtki dla dorosłych o podwyższonej chłonności min. 2600 ml - wymagany  dokument potwierdzający chłonność oferowanego asortymentu musi być wystawiony przez producenta, posiadające dwa elastyczne ściągacze taliowe,podwójne elastyczne przylepcorzepy,podwójny wkład chłonny,wewnnętrzne falbanki boczne,powdwójny indykator wilgotności,brak elementów lateksowych. Rozmiar 100 cm - 150 cm</t>
  </si>
  <si>
    <t>Podkład higieniczny do stosowania jako dodatkowe zabezpieczenie dla osób                      z inkontynencją. Warstwę spodnią stanowi biała folia antypoślizgowa, wkład chłonny stanowi rozdrobniona pulpa celulozowa, a warstwę wierzchnią – włóknina. Rozmiar 90x60 cm,  chłonność 950g (wg ISO 11948-1), masa minimum 42g, długość wkładu chłonnego 820mm, szerokość wkładu chłonnego 540mm. Wyrób medyczny klasa I.</t>
  </si>
  <si>
    <t>Kompresy gazowe jałowe 17 nitkowe 8 warstwowe rozmiar 5x5 cm, A’1 sterylizacja parą wodną, klasa wyrobu medycznego 2a reg. 7; wykrój kompresu min. 12,5x20 cm; opakowanie typu blister ze wskaźnikiem procesu sterylizacji poza polem załadunku.</t>
  </si>
  <si>
    <t>9,5 cmx9,5cm</t>
  </si>
  <si>
    <t>Sterylny,przesroczysty opatrunek do mocowania podskórnych portów naczyniowych wykonany z folii poliuretanowej .Przezroczysta folia nie zawiera kleju.Obrzeża opatrunku wzmocnione sa laminowana włókniną zawierającą klej akrylowy z nacieciami na brzegach oraz wycięciem.Ramka ułatwia aplikacje ,duży pasek włókninowy ,laminowany do mocowania oraz metka do oznaczenia.Wyrób medyczny klasy IIa.Potwierdzenie bariery folii dla wirusów =&gt;27nm przez niezależne labolatorium na podstawie badań stat.zmiennej ilości póbek9min 32).Czas utrzymania na porcienaczyniowym do 7 dni.Odporny na działanieśrodków dezynfekcyjnych zawierającychalkohol.Opakowanie folia-folia.</t>
  </si>
  <si>
    <t>12cmx12cm</t>
  </si>
  <si>
    <t>8,5cm x11,5cm</t>
  </si>
  <si>
    <t>8,5 cmx11,5 cm</t>
  </si>
  <si>
    <t>7cmx8cm</t>
  </si>
  <si>
    <t>Sterylny,poliuretanowy opatrunek do mocowania kaniul obwodowych z wycieciem.Laminowana metka,szerokie aplikatory i 2 laminowane paski włókninowe.Ponacinane poprzecznie obrzeże wzmocnione od spodu włóknina z kazdej strony.Szybka aplikacja  .Klej akrylowany naniesiony wzorem diamentu i ze wzorem kropek(włóknina )w sposób gwarantujacy wysoka przepuszczalność dla pary wodnej. Odporny na działanie środków dezynfekcyjnych zawierających alkohol.Wyrób medyczny klasy II a ,opakowanie typu folia-folia..Potwierdzenie bariery folii dla wirusów =&gt;27nm przez niezależne labolatorium na podstawie badań stat.zmiennej ilości póbek9min 32).Potwierdzona klinicznie wysoka stabilizacja.,zwiększająca odsetek kaniul bez wymian przed dopuszczonym czasem stosowania.</t>
  </si>
  <si>
    <t>2,5cm x 9,1 m</t>
  </si>
  <si>
    <t>Przylepiec chirurgiczny,hypoalergiczny,z przezroczystej folii polietylenowej zmakroperforacja na całej powierzchni,umozliwiającą dzielenie bez nożyczek wzdłuż i w poprzek,elastyczny ,z wodoodpornym klejem akrylowym równomiernie naniesionym na całej powierzchni,bez lateksu ,kauczuku,tlenku cynku,o wysokiej przylepnosci w momencie aplikacji.</t>
  </si>
  <si>
    <t>Repozycjonowalny przylepiec chirurgiczny z łatwoodklejalnym równomiernie naniesionym na całej powierzchni klejem silikonowym na podłożu z poliestrowej mikroporowatej włokniny,z makroperforacją umożliwiającą podział wzdłuż i w poprzek bez użycia nożyczek.Podłoże w kolorze niebieskim dla łatwej identyfikacji wybitnie delikatnego przylepca.</t>
  </si>
  <si>
    <t>Sterylny poliuretanowy opatrunek do mocowania cewników centralnych zwycięciem. Ponacinane poprzecznie obrzeże wzmocnione od spodu włóknina z każdej strony.Szybka aplikacja.Klej akrylowany naniesiony wzorem diamentu i ze wzorem kropek(włóknina )w sposób gwarantujacy wysoka przepuszczalność dla pary wodnej. Odporny na działanie środków dezynfekcyjnych zawierających alkohol.Wyrób medyczny klasy II a ,opakowanie typu folia-folia.Potwierdzenie bariery folii dla wirusów =&gt;27nm przez niezależne labolatorium na podstawie badań stat.zmiennej ilości póbek9min 32).</t>
  </si>
  <si>
    <t>3,8 cm 4,5 cm</t>
  </si>
  <si>
    <t>28ml</t>
  </si>
  <si>
    <t>Sterylny,bezalkoholowy trójpolimerowy preparat z silikonem do ochrony skóry zdrowej i uszkodzonej.Dodatek plastycyzera zapewnia niepękajaca bariere na skórze.Działa ochronnie przez 72 godziny. Skuteczność ochrony skóry przed uszkodzeniemprzez mocz/kał potwierdzona klinicznie na grupie minimum 900pacj.(załączyc wykaz publikacji badan klinicznych)Można przyklejać na nałożona warstwę przylepce i opatrunki.</t>
  </si>
  <si>
    <t>2,5cmx5m</t>
  </si>
  <si>
    <t>Bakteriobójczy opatrunek do mocowania cewników centralnych oraz dializacyjnych z hydrożelem zawierającym 2% glukonian chlorheksydyny. Opatrunek sterylny,przezroczysty,wykonany z folii poliuretanowej.Odporny na działanie srodków dezynfekcyjnych zawierajacych alkohol.Klej akrylowy naniesiony w sposób wzorzysty dla wysokiej przepuszczalności pary wodnej.posiada wzmocniona laminowana włóknine z nacięciami na brzegach oraz wycięciem w postaci'dziurki od klucza''.Ramka ułatwia aplikację ,duży pasek włókninowy,laminowany do mocowania oraz metka do oznaczenia..wyrób medyczny klasy III.Potwierdzenie bariery folii dla wirusów =&gt;27nm przez niezależne labolatorium na podstawie badań stat.zmiennej ilości póbek9min 32).Czas utrzymania na wkłuciu do 7 dni.Opakowanie folia-papier.</t>
  </si>
  <si>
    <t>Sterylny przezroczysty półprzepuszczalny opatrunek do mocowaniakaniul obwodowych o wysokiej przylepności i przepuszczalnosci dla pary wodnej,podwójny klej na części włókninowej i foliowej,klej akrylowy naniesiony w sposób nierównomierny,gwarantujacy wysoka  przepuszczalność dla pary wodnej ,wzmocnienie włóknina obrzeża opatrunku z 4 stron,ramka ułatwiajaca aplikacje..Dodatkowe 2 paski mocujace (w tym jeden z kolorowym nadrukiem), laminowana metka do oznaczenia.Odporny na działanie środków dezynfekcyjnych zawierajacych alkohol,wyrób medyczny klasy IIa.Potwierdzenie bariery folii dla wirusów =&gt;27nm przez niezależne labolatorium na podstawie badań stat.zmiennej ilości póbek9min 32).</t>
  </si>
  <si>
    <t>Opatrunek z włóknami alginianu wapnia do opatrywania ran trudnogojących się, również do ran zainfekowanych pakowany pojedynczo.</t>
  </si>
  <si>
    <t>61cmx91cm +/-3cm</t>
  </si>
  <si>
    <t xml:space="preserve">45cm x 60 cm  +/-3cm </t>
  </si>
  <si>
    <t>Podkład żelowy, przeciwodleżynowy, pozostający suchy po zaabsorbowaniu płynów</t>
  </si>
  <si>
    <t>25cmx40cm +/- 3cm</t>
  </si>
  <si>
    <t>102cmx229cm +/- 3cm</t>
  </si>
  <si>
    <t>10cm 10cm</t>
  </si>
  <si>
    <t xml:space="preserve">Podkład żelowy, przeciwodleżynowy, pozostający suchy po zaabsorbowaniu płynów, rozmiar </t>
  </si>
  <si>
    <t>9,53 cmx 11,75cm</t>
  </si>
  <si>
    <t xml:space="preserve">Sterylny, paroprzepuszczalny opatrunek stabilizujący o wielowarstwowej konstrukcji do jednoetapowego mocowania wkłuć pośrednich oraz centralnych podobojczykowych i szyjnych eliminujący potrzebę użycia dodatkowych elementów stabilizujących.  Posiada przezroczyste okienko podglądu do obserwacji miejsca wkłucia </t>
  </si>
  <si>
    <t>5cm x5 cm</t>
  </si>
  <si>
    <t>10 cm x10cm</t>
  </si>
  <si>
    <t>2cmx45cm</t>
  </si>
  <si>
    <t>Opatrunek hydrowłóknisty o właściwościach niszczących biofilm bakteryjny, bakteriobójczy. Zbudowany z dwóch warstw wykonanych z nietkanych włókien (karboksymetyloceluloza sodowa) z jonami srebra – 1,2%, o działaniu spotęgowanym dodatkowymi substancjami.</t>
  </si>
  <si>
    <t>Przeciwbakteryjny, przylepny opatrunek piankowy na kość krzyżową, regulujący wilgotność rany. Część chłonna zawiera warstwę kontaktową  wykonaną z hydrowłókien (karboksymetyloceluloza sodowa) z jonami srebra (1,2%) oraz warstwę pianki poliuretanowej. Wodoodporna warstwa zewnętrzna  wykonana z półprzepuszczalnej błony poliuretanowej. Posiada delikatną, silikonową warstwę klejącą .</t>
  </si>
  <si>
    <t>16,9cmx20cm</t>
  </si>
  <si>
    <t>19,8cmx14cm</t>
  </si>
  <si>
    <t>5,5cmx12cm</t>
  </si>
  <si>
    <t>Opatrunek piankowy z silikonową warstwą kontaktową, przylepny na całej powierzchni opatrunku. Opatrunek regulujący wilgotność w ranie składający się z poliuretanowej pianki oraz zewnętrznej wodoodpornej warstwy wykonanej z błony poliuretanowej, odparowującej nadmiar wilgoci. Dostosowuje się do ruchów ciała.</t>
  </si>
  <si>
    <t xml:space="preserve">Jałowy opatrunek zbudowany z materiału hydrofiber i jonowego srebra,posiadający 2 składniki zwalczające biofilm w ranie.  </t>
  </si>
  <si>
    <t>Jałowy opatrunek zbudowany z materiału hydrofiber i jonowego srebra,</t>
  </si>
  <si>
    <t xml:space="preserve">Przylepny 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t>
  </si>
  <si>
    <t xml:space="preserve">Przylepny opatrunek wielowarstwowy, z silikonową warstwą kontaktową, przylepny na całej powierzchni opatrunku przeznaczony do ran z obfitym wysiękiem. Składający się z 4 warstw: silikonowej, perforowanej, przylepnej warstwy kontaktowej z raną; białej, delikatnej warstwy odprowadzającej wysięk do dalszych warstw opatrunku; superchłonnego rdzenia polimerowego, pochłaniającego i zatrzymującego wysięk, żelującego pod wpływem wydzieliny oraz niebieskiej wodoodpornej warstwy zewnętrznej. </t>
  </si>
  <si>
    <t>20ccmx20cm</t>
  </si>
  <si>
    <t>9cmx10cm</t>
  </si>
  <si>
    <t xml:space="preserve">Przeciwbakteryjny, 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Posiada delikatną, silikonową warstwę klejącą. </t>
  </si>
  <si>
    <t xml:space="preserve">Przeciwbakteryjny, nieprzylepny opatrunek piankowy, regulujący wilgotność rany. Część chłonna zawiera warstwę kontaktową  wykonaną z hydrowłókien (karboksymetyloceluloza sodowa) z jonami srebra oraz warstwę pianki poliuretanowej. Wodoodporna warstwa zewnętrzna  wykonana z półprzepuszczalnej błony poliuretanowej. </t>
  </si>
  <si>
    <t xml:space="preserve">Bakteriobójczy, samoprzylepny, wodoodporny opatrunek na rany pooperacyjne, o wysokiej chłonności. Materiał chłonny wykonany z hydrowłókien z wbudowanymi jonami srebra, utrzymywany pomiędzy 2 warstwami hydrokoloidu, pokrytymi zewnętrzną błoną poliuretanową. </t>
  </si>
  <si>
    <t>9cmx15cm</t>
  </si>
  <si>
    <t>25cmx9cm</t>
  </si>
  <si>
    <t>Rozmiar 6-9</t>
  </si>
  <si>
    <t>5,5-9,0</t>
  </si>
  <si>
    <t>7x7,3 +/-0,01 cm</t>
  </si>
  <si>
    <t>10,2x11,4 cm</t>
  </si>
  <si>
    <t>8,9x11,4 +/- 0,01 cm</t>
  </si>
  <si>
    <t>6,99x8,89</t>
  </si>
  <si>
    <t>Nazwa handlowa , ilość w opakowaniu</t>
  </si>
  <si>
    <t>Rękawice chirurgiczne, bezpudrowe, sterylne, wykonane z naturalnego lateksu w kolorze naturalnym, kształt anatomiczny z prostymi palcami. Wewnętrzna powierzchnia rękawic to polimer powlekany powłoką, która pozwala na szybkie i łatwe zakładanie rękawic na wilgotne i suche dłonie. Powłoka ta ma hydrofobową powierzchnię minimalizującą tarcie powierzchniowe przy zakładaniu na suche dłonie, a w kontakcie z wilgotną dłonią aktywowana jest hydrofilowa substancja, co ułatwia zakładanie i zdejmowanie. Zewnętrzna powierzchnia rękawic gładka z wykończeniem z mikroteksturą. Mankiet prosty z niechlorowaną opaską na końcu. „Lepkość” tej niechlorowanej opaski eliminuje prawdopodobieństwo zwijania się mankietu, ponieważ rękawica „chwyta” fartuch chirurgiczny lub nadgarstek przy naciągu. Grubość rękawicy (typowa pojedyncza warstwa)  0,22 ± 0,02 na palcu, 0,20 ± 0,02 na dłoni, 0,20 ± 0,02 na mankiecie. Długość (typowa) 290 mm. Wytrzymałość na rozdarcie przed starzeniem (typowa siła przy rozdarciu) 19,3 N, Wytrzymałość na rozdarcie po starzeniu (typowa siła przy rozdarciu) 16,4 N. Poziom protein 30 μg/g lub mniej łącznych protein podlegających ekstrakcji. AQL (ostateczna kontrola produkcyjna) 0,65. Rękawice zarejestrowane jako środek ochrony indywidualnej (PPE) oraz opcjonalnie jako wyrób medyczny. Rękawice spełniają normy EN ISO 374-1.</t>
  </si>
  <si>
    <t>Jałowe, 4‑warstwowe, miękkie kompresy włókninowe, bardzo chłonne z niską skłonnościa do przywierania. Skład 67 % wiskoza, 33 % poliester. Opakowanie: 75 x 2 kompresy, pakowane po dwie sztuki (1 op. = 150 kompresów).</t>
  </si>
  <si>
    <t>Niejałowe, 4‑warstwowe, miękkie kompresy włókninowe, bardzo chłonne z niską skłonnościa do przywierania. Skład 67 % wiskoza, 33 % poliester. Opakowanie papierowe, 100 szt.</t>
  </si>
  <si>
    <t>UWAGA</t>
  </si>
  <si>
    <t>Kompresy jałowe z gazy bawełnianej bielonej bezchlorowo z podwijanymi brzegami; 17nitek 8 warstw; pakowane w szaszetce po 3 szt. Opakowanie zbiorcze 300 szaszetek.</t>
  </si>
  <si>
    <t>Sterylny, 5-warstwowy opatrunek specjalistyczny. Opatrunek posiada: zewnętrzną folię  barierową  (z punktowymi znacznikami,superabsorbent, warstwę rozprowadzającą wysięk, piankę poliuretanową. W warstwie kontaktowej, silikon  rozmieszczony równomiernie na całej powierzchni. Opatrunek z nacięciami warstwy chłonnej w kształcie litery Y przekładający się na  wysoką elastyczność  360 stopni. Opatrunek wodoszczelny z obramowaniem x 5 szt.</t>
  </si>
  <si>
    <t>Sterylny, 5-warstwowy opatrunek specjalistyczny. Paro i gazoprzepuszczalny. Opatrunek posiada:zewnętrzną folię barierową z punktowymi znacznikami, superabsorbent ,warstwę rozprowadzającą wysięk, piankę poliuretanową , w warstwie kontaktowej silikon rozmieszczony równomiernie na całej powierzchni. Opatrunek z nacięciami warstwy chłonnej w kształcie litery Y przekładający się na wysoką elastyczność  360 stopni. Opatrunek wodoszczelny z obramowaniem. Kształt owalny x 5 szt.</t>
  </si>
  <si>
    <t>Sterylny, 5- warstwowy opatrunek specjalistyczny. Opatrunek posiada: zewnętrzną folię barierową, superabsorbent, warstwy  pianki poliuretanowej, w warstwie kontaktowej silikon, rozmieszczony równomiernie na całej powierzchni opatrunku.  Opatrunek wodoszczelny z obramowaniem. Przeznaczony na okolice kości  x 5 szt.</t>
  </si>
  <si>
    <t>Sterylny 4- warstwowy elastyczny opatrunek pooperacyjny. W warstwie kontaktowej silikon  rozmieszczony równomiernie na całej powierzchni. Opatrunek z nacięciami warstwy chłonnej w kształcie litery Y przekładający się na wysoką elastyczność opatrunku 360 stopni. Opatrunek wodoszczelny z obramowaniem x 10 szt.</t>
  </si>
  <si>
    <t>Sterylny, 3- warstwowy opatrunek specjalistyczny. Paro i gazoprzepuszczalny.  Opatrunek wykonany: z pianki poliuretanowej,w zewnętrznej warstwie opatrunku- film poliuretanowy, w warstwie kontaktowej – silikon równomiernie na całej powierzchni opatrunku . Możliwość docinania do wybranego kształtu i rozmiaru. Możliwość łączenia z preparatami stosowanymi miejscowo. Do ran z wysiękiem małym do średniego. Możliwość łączenia z kompresjoterapią x  5 szt.</t>
  </si>
  <si>
    <t>Sterylny, 3- warstwowy opatrunek specjalistyczny. Paro i gazoprzepuszczalny.  Opatrunek wykonany: z pianki poliuretanowej,w zewnętrznej warstwie opatrunku- film poliuretanowy, w warstwie kontaktowej - silikon, rozmieszczony równomiernie na całej powierzchni opatrunku.  Możliwość docinania do wybranego kształtu i rozmiaru. Możliwość łączenia z preparatami stosowanymi miejscowo. Do ran z wysiękiem małym do średniego. Możliwość łączenia z kompresjoterapią x 5 szt.</t>
  </si>
  <si>
    <t>Sterylny, 3- warstwowy opatrunek specjalistyczny.   Opatrunek wykonany z pianki poliuretanowej zawierającej siarczan srebra oraz węgiel aktywowany w warstwie kontaktowej - silikon rozmieszczony równomiernie na całej powierzchni opatrunku.  Możliwość docinania do wybranego kształtu i rozmiaru. Do ran z wysiękiem  małym do średniego.  Skuteczność przeciwbakteryjna do 7 dni.  Możliwość łączenia z kompresjoterapią x 5 szt.</t>
  </si>
  <si>
    <t>Sterylny, 3- warstwowy opatrunek specjalistyczny.  Opatrunek wykonany: z pianki poliuretanowej, w zewnętrznej warstwie opatrunku- film poliuretanowy, w warstwie kontaktowej - silikon, rozmieszczony równomiernie na całej powierzchni opatrunku.  Możliwość docinania do wybranego kształtu i rozmiaru. Do ran z wysiękiem małym do średniego. Możliwość łączenia z preparatami stosowanymi miejscowo oraz kompresjoterapią. Przeznaczony na piętę lub łokieć x 5 szt.</t>
  </si>
  <si>
    <t>Sterylny, 3- warstwowy opatrunek specjalistyczny.  Opatrunek wykonany z pianki poliuretanowej w zewnętrznej warstwie opatrunku w warstwie kontaktowej - silikon , rozmieszczony równomiernie na całej powierzchni opatrunku. Możliwość docinania do wybranego kształtu i rozmiaru. Możliwość łączenia z preparatami stosowanymi miejscowo. Do ran suchych lub z małym wysiękiem. Możliwość łączenia z kompresjoterapią x 5 szt.</t>
  </si>
  <si>
    <t>Sterylny, 3- warstwowy opatrunek specjalistyczny.  Opatrunek wykonany:z pianki poliuretanowej w zewnętrznej warstwie opatrunku w warstwie kontaktowej - silikon , rozmieszczony równomiernie na całej powierzchni opatrunku. Możliwość docinania do wybranego kształtu i rozmiaru. Możliwość łączenia z preparatami stosowanymi miejscowo. Do ran suchych lub z małym wysiękiem. Możliwość łączenia z kompresjoterapią x 5 szt.</t>
  </si>
  <si>
    <t>Sterylny 4- warstwowy elastyczny opatrunek pooperacyjny. W warstwie kontaktowej silikon rozmieszczony równomiernie na całej powierzchni. Opatrunek z nacięciami warstwy chłonnej w kształcie litery Y przekładający się na wysoką elastyczność opatrunku 360 stopni. Opatrunek wodoszczelny z obramowaniem x 10 szt.</t>
  </si>
  <si>
    <t>4mx12cm</t>
  </si>
  <si>
    <t>5cmx7cm</t>
  </si>
  <si>
    <t>10cmx40cm</t>
  </si>
  <si>
    <t>1m2</t>
  </si>
  <si>
    <t>7,5cmx2m</t>
  </si>
  <si>
    <t>2cmx2m</t>
  </si>
  <si>
    <t>45cmx70cm(+/- 3cm)</t>
  </si>
  <si>
    <t>34cmx9cm</t>
  </si>
  <si>
    <t>15cmx4m</t>
  </si>
  <si>
    <t>10cmx5m</t>
  </si>
  <si>
    <t>10cmx4m</t>
  </si>
  <si>
    <t>5cmx4m</t>
  </si>
  <si>
    <t>500ml</t>
  </si>
  <si>
    <t>200ml</t>
  </si>
  <si>
    <t>8cmx5,8cm</t>
  </si>
  <si>
    <t>10cmx6cm</t>
  </si>
  <si>
    <t>8cmx15cm</t>
  </si>
  <si>
    <t>waga dziecka 2-5kg</t>
  </si>
  <si>
    <t>waga dziecka 11-18kg</t>
  </si>
  <si>
    <t>waga dziecka 5-9 kg</t>
  </si>
  <si>
    <t>90cmx60cm</t>
  </si>
  <si>
    <t>100cm-150cm</t>
  </si>
  <si>
    <t>Jałowy opatrunek ze srebrem metalicznymx1szt</t>
  </si>
  <si>
    <t xml:space="preserve">Jałowy przylepiec elastyczny z opatrunkiem chłonnym nieprzywierającym do rany na kleju z syntetycznego kauczuku papier transportowy nacięty wzdłuż krótszego bokux </t>
  </si>
  <si>
    <t>Jałowy przylepiec elastyczny z opatrunkiem chłonnym nieprzywierającym do rany na kleju z syntetycznego kauczuku papier transportowy nacięty wzdłuż krótszego bokux50</t>
  </si>
  <si>
    <t>Włókninowy przylepiec do zabezpieczania kaniul z wycięciem na port pionowy zabezpieczonym warstwą chłonną, na kleju z syntetycznego kauczukux50</t>
  </si>
  <si>
    <t xml:space="preserve">Opatrunek z uwodnionej celulozy zawierający 96 % wody w rozmiarach </t>
  </si>
  <si>
    <t>Suma</t>
  </si>
  <si>
    <t>Producent</t>
  </si>
  <si>
    <r>
      <t xml:space="preserve">Wata celulozowa w arkuszach 40x60 op. foliowe chroniące przed wilgocią </t>
    </r>
    <r>
      <rPr>
        <b/>
        <sz val="10"/>
        <color rgb="FF000000"/>
        <rFont val="Aptos"/>
        <family val="2"/>
      </rPr>
      <t>A’5 kg</t>
    </r>
    <r>
      <rPr>
        <sz val="10"/>
        <color rgb="FF000000"/>
        <rFont val="Aptos"/>
        <family val="2"/>
      </rPr>
      <t>, gramatura pojedynczej warstwy min. 38,5 g/m2; czas absorbcji wody 6,3 s; chłonność wody 11g/g; wilgotność 11%; biała, równomiernie marszczona, wyrób medyczny oznakowany znakiem CE, posiada deklarację zgodności.</t>
    </r>
  </si>
  <si>
    <r>
      <t xml:space="preserve">Wata celulozowa w arkuszach 15x20 cm, </t>
    </r>
    <r>
      <rPr>
        <b/>
        <sz val="10"/>
        <color rgb="FF000000"/>
        <rFont val="Aptos"/>
        <family val="2"/>
      </rPr>
      <t>A’5kg</t>
    </r>
    <r>
      <rPr>
        <sz val="10"/>
        <color rgb="FF000000"/>
        <rFont val="Aptos"/>
        <family val="2"/>
      </rPr>
      <t>, gramatura pojedynczej warstwy min. 36,5 g/m2; czas absorbcji wody 6,3 s; chłonność wody 12g/g; wilgotność 5,9%; biała, równomiernie marszczona, wyrób medyczny oznakowany znakiem CE, posiada deklarację zgodności.</t>
    </r>
  </si>
  <si>
    <r>
      <t xml:space="preserve"> Gaza w składkach bawełniana opatrunkowa 90cm, 17 nitkowa, op. </t>
    </r>
    <r>
      <rPr>
        <b/>
        <sz val="10"/>
        <color rgb="FF000000"/>
        <rFont val="Aptos"/>
        <family val="2"/>
      </rPr>
      <t>A’200mb</t>
    </r>
    <r>
      <rPr>
        <sz val="10"/>
        <color rgb="FF000000"/>
        <rFont val="Aptos"/>
        <family val="2"/>
      </rPr>
      <t>; klasa IIa reg. 7; o właściwościach hydrofilowych, masa powierzchniowa minimum 23g/m2, czas tonięcia nie przekraczający 1,01s; chłonność wody nie mniej niż 13g/g.</t>
    </r>
  </si>
  <si>
    <r>
      <t>Tupfer jałowy typu rożek o dł. 15 cm – z gazy bawełnianej hydrofilowej 20 nitkowej o wykroju 20x20 rtg</t>
    </r>
    <r>
      <rPr>
        <b/>
        <sz val="10"/>
        <color rgb="FF000000"/>
        <rFont val="Aptos"/>
        <family val="2"/>
      </rPr>
      <t xml:space="preserve"> A’2</t>
    </r>
    <r>
      <rPr>
        <sz val="10"/>
        <color rgb="FF000000"/>
        <rFont val="Aptos"/>
        <family val="2"/>
      </rPr>
      <t>; sterylizacja parą wodną, opakowanie typu torebka papierowo-foliowa.</t>
    </r>
  </si>
  <si>
    <r>
      <t xml:space="preserve">Kompresy wysoko chłonne do odsączania płynów ustrojowych 40g – 4 warstwy rtg, opakowanie typu  kartonik plus blister z naklejkami tag – 20x40 </t>
    </r>
    <r>
      <rPr>
        <b/>
        <sz val="10"/>
        <color rgb="FF000000"/>
        <rFont val="Aptos"/>
        <family val="2"/>
      </rPr>
      <t>A’10x25</t>
    </r>
    <r>
      <rPr>
        <sz val="10"/>
        <color rgb="FF000000"/>
        <rFont val="Aptos"/>
        <family val="2"/>
      </rPr>
      <t>, sterylizacja parą wodną.</t>
    </r>
  </si>
  <si>
    <r>
      <t>Kompresy gazowe niejałowe 17 nitkowe 16 warstwowe 2,5x2,5 cm,</t>
    </r>
    <r>
      <rPr>
        <b/>
        <sz val="10"/>
        <color rgb="FF000000"/>
        <rFont val="Aptos"/>
        <family val="2"/>
      </rPr>
      <t xml:space="preserve"> A’500</t>
    </r>
    <r>
      <rPr>
        <sz val="10"/>
        <color rgb="FF000000"/>
        <rFont val="Aptos"/>
        <family val="2"/>
      </rPr>
      <t>, klasa IIa reg 7. Kompresy wykonane są z hydrofilowej gazy bawełnianej bielonej metodą bezchlorową.</t>
    </r>
  </si>
  <si>
    <r>
      <t xml:space="preserve">Pieluchomajtki dla osób z problemami nietrzymania moczu i kału w stopniu średnim i ciężkim. Dwa anatomicznie ukształtowane wkłady chłonne z pulpy celulozowej z superabsorbentem. Warstwa rozprowadzająca (EDS). Osłonki boczne wzdłuż wkładu chłonnego skierowane na zewnątrz. Falbanki z przędzą elastyczną zapobiegające wyciekom w obszarze pachwinowym. Ściągacz taliowy z przodu i z tyłu wyrobu. Dwa pasy włókninowe na przedłużeniu skrzydeł bocznych. Cztery przylepcorzepy do wielokrotnego mocowania. Dwa indykatory wilgotności: nadruk tuszem rozmywający się pod wpływem cieczy, klejowy – dwa żółte paski zmieniające barwę na zieloną pod wpływem cieczy. Warstwa izolacyjna paroprzepuszczalna na całej powierzchni.opakowanie </t>
    </r>
    <r>
      <rPr>
        <b/>
        <sz val="10"/>
        <color rgb="FF000000"/>
        <rFont val="Aptos"/>
        <family val="2"/>
      </rPr>
      <t>A’10,</t>
    </r>
    <r>
      <rPr>
        <sz val="10"/>
        <color rgb="FF000000"/>
        <rFont val="Aptos"/>
        <family val="2"/>
      </rPr>
      <t xml:space="preserve"> testowane dermatologicznie. Rozmiar 2XL – sugerowany obwód 160-210, chłonność 3200 g, (wg ISO 11948-1), retencja 1150 g (ilość cieczy jaką wyrób wchłonie i trwale zwiąże wewnątrz wkładu chłonnego) wg NAFC (National Association For Continence).</t>
    </r>
  </si>
  <si>
    <t>Kompresy gazowe jałowe 17 nitkowe 24 warstwowe z rtg, 10x20 cm, A’1, opakowanie torebka papierowo-foliowa, klasa IIa reg. 7.</t>
  </si>
  <si>
    <r>
      <t xml:space="preserve">Jałowa opaska nieelastyczna dziana podtrzymująca, 15cmx4m, 100 % wiskoza, </t>
    </r>
    <r>
      <rPr>
        <sz val="10"/>
        <color rgb="FF222222"/>
        <rFont val="Aptos Display"/>
        <family val="2"/>
        <scheme val="major"/>
      </rPr>
      <t>pakowana w torebkę papierowo-foliową z wycięciami na kciuk; etykieta typu tag z min. 2 wlepkami do dokumentacji, termin ważności 3 lata, sterylizacja parą wodną.</t>
    </r>
  </si>
  <si>
    <r>
      <t xml:space="preserve">Jałowa opaska nieelastyczna dziana podtrzymująca, 10cmx4m, 100 % wiskoza, </t>
    </r>
    <r>
      <rPr>
        <sz val="10"/>
        <color rgb="FF222222"/>
        <rFont val="Aptos Display"/>
        <family val="2"/>
        <scheme val="major"/>
      </rPr>
      <t>pakowana w torebkę papierowo-foliową z wycięciami na kciuk; etykieta typu tag z min. 2 wlepkami do dokumentacji, termin ważności 3 lata, sterylizacja parą wodną.</t>
    </r>
  </si>
  <si>
    <r>
      <t xml:space="preserve">Jałowa opaska nieelastyczna dziana podtrzymująca, 5cmx4m, 100 % wiskoza, </t>
    </r>
    <r>
      <rPr>
        <sz val="10"/>
        <color rgb="FF222222"/>
        <rFont val="Aptos Display"/>
        <family val="2"/>
        <scheme val="major"/>
      </rPr>
      <t>pakowana w torebkę papierowo-foliową z wycięciami na kciuk; etykieta typu tag z min. 2 wlepkami do dokumentacji, termin ważności 3 lata, sterylizacja parą wodną.</t>
    </r>
  </si>
  <si>
    <t>Zadanie nr 2</t>
  </si>
  <si>
    <t>Wysoce paroprzepuszczalny,transparentny opatrunek z folii poliuretanowej dla zabezpieczenia  wkłuć centralnych. Sterylny. Współczynnik MVTR 11000G/M2/24h w 37 st.C.Klej akrylowy naniesiony w formie kratki.Opakowanie x  25 szt</t>
  </si>
  <si>
    <t>Wysoce paroprzepuszczalny,transparentny opatrunek z folii poliuretanowej dla zabezpieczenia  wkłuć centralnych. Sterylny. Współczynnik MVTR 11000G/M2/24h w 37 st.C.Klej akrylowy naniesiony w formie kratki.Opakowanie x  50 szt.</t>
  </si>
  <si>
    <t>8cm x 6cm (10g)</t>
  </si>
  <si>
    <t>Zadanie nr 8</t>
  </si>
  <si>
    <t>Opatrunek nieprzywierający w postaci tkaniny wiskozowej nasączonej bazą z glikolu polietylenowego (PEG) zawierającego 10% jodopowidonu, co odpowiada 1% dostępnego jodu. Przeznaczony do miejscowego leczenia ran z ryzykiem infekcji lub zakażonych. Wykazuje działanie przeciwdrobnoustrojowe oraz ogranicza przywieranie do rany, ułatwiając atraumatyczne zmiany opatrunków. Sterylny. Opakowanie x 25 szt.</t>
  </si>
  <si>
    <r>
      <t>Wata celulozowa w zwojach</t>
    </r>
    <r>
      <rPr>
        <b/>
        <sz val="10"/>
        <color rgb="FF000000"/>
        <rFont val="Aptos"/>
        <family val="2"/>
      </rPr>
      <t xml:space="preserve"> A’150g</t>
    </r>
    <r>
      <rPr>
        <sz val="10"/>
        <color rgb="FF000000"/>
        <rFont val="Aptos"/>
        <family val="2"/>
      </rPr>
      <t>, szerokość 13 cm, gramatura pojedynczej warstwy min. 44,5g/m2, czas absorbcji wody 6,3 s, chłonność wody 11 g/g, wilgotność 6,6%.</t>
    </r>
  </si>
  <si>
    <t>20mx6,5cm</t>
  </si>
  <si>
    <t>Bezszwowy rękaw opatrunkowy,o wysokim stopniu rozciągliwości ,67 % bawełna (wybielana), 33 % tkanina nośna: w kolorze cielistym, wiskoza</t>
  </si>
  <si>
    <t>40cm x 60cm</t>
  </si>
  <si>
    <t>20cm x 20cm</t>
  </si>
  <si>
    <t>20cm x 40cm</t>
  </si>
  <si>
    <t>Opatrunek w formie maści złożony z mikrogranulek kadeksomeru z zawartością 0,9% jodu, charakteryzujący się wysoką chłonnością oraz zdolnością do stopniowego uwalniania jodu. Przeznaczony do leczenia przewlekłych ran sączących, w tym z obecnością biofilmu bakteryjnego. Wspomaga autolityczne oczyszczanie rany, redukuje wysięk oraz wykazuje szerokie spektrum działania przeciwdrobnoustrojowego do 3 dni. Sterylny. Opakowanie 20g x 2 szt.</t>
  </si>
  <si>
    <t>20g</t>
  </si>
  <si>
    <t>Tupfery z gazy 17 nitkowej typu kula, wielkość 20x20 cm, Związki powierzchniowo-czynne na poziomie 0,0 [mm] op. A’250.</t>
  </si>
  <si>
    <r>
      <t>Kompres wykonany z czterech warstw włókniny kompresowej (wiskozowo-poliestrowej) o gramaturze 40 g/m2, sterylny. Posiada trwale przymocowaną nitkę kontrastującą w promieniach rentgenowskich.  Mocowanie na zasadzie węzła.</t>
    </r>
    <r>
      <rPr>
        <sz val="11"/>
        <color theme="1"/>
        <rFont val="Aptos Narrow"/>
        <family val="2"/>
        <charset val="238"/>
        <scheme val="minor"/>
      </rPr>
      <t xml:space="preserve"> </t>
    </r>
    <r>
      <rPr>
        <sz val="11"/>
        <color rgb="FF000000"/>
        <rFont val="Aptos Narrow"/>
        <family val="2"/>
        <charset val="238"/>
        <scheme val="minor"/>
      </rPr>
      <t>Minimalna  długość  nitki 30 +/- 1 cm.</t>
    </r>
    <r>
      <rPr>
        <sz val="11"/>
        <color theme="1"/>
        <rFont val="Aptos Narrow"/>
        <family val="2"/>
        <charset val="238"/>
        <scheme val="minor"/>
      </rPr>
      <t xml:space="preserve"> </t>
    </r>
    <r>
      <rPr>
        <sz val="11"/>
        <color rgb="FF000000"/>
        <rFont val="Aptos Narrow"/>
        <family val="2"/>
        <charset val="238"/>
        <scheme val="minor"/>
      </rPr>
      <t>Chłonność włókniny (jednej warstwy)  min. 800%.</t>
    </r>
    <r>
      <rPr>
        <sz val="11"/>
        <color theme="1"/>
        <rFont val="Aptos Narrow"/>
        <family val="2"/>
        <charset val="238"/>
        <scheme val="minor"/>
      </rPr>
      <t xml:space="preserve"> </t>
    </r>
    <r>
      <rPr>
        <sz val="11"/>
        <color rgb="FF000000"/>
        <rFont val="Aptos Narrow"/>
        <family val="2"/>
        <charset val="238"/>
        <scheme val="minor"/>
      </rPr>
      <t>Wyrób zarejestrowany w III klasie Reguła 6.</t>
    </r>
    <r>
      <rPr>
        <sz val="11"/>
        <color theme="1"/>
        <rFont val="Aptos Narrow"/>
        <family val="2"/>
        <charset val="238"/>
        <scheme val="minor"/>
      </rPr>
      <t xml:space="preserve"> </t>
    </r>
    <r>
      <rPr>
        <sz val="11"/>
        <color rgb="FF000000"/>
        <rFont val="Aptos Narrow"/>
        <family val="2"/>
        <charset val="238"/>
        <scheme val="minor"/>
      </rPr>
      <t>Pakowany w opakowanie typu blister. Kompresy dodatkowo zabezpieczone kartonikiem z nacięciami w celu uporządkowania nitki RTG.</t>
    </r>
    <r>
      <rPr>
        <sz val="11"/>
        <color theme="1"/>
        <rFont val="Aptos Narrow"/>
        <family val="2"/>
        <charset val="238"/>
        <scheme val="minor"/>
      </rPr>
      <t xml:space="preserve"> </t>
    </r>
    <r>
      <rPr>
        <sz val="11"/>
        <color rgb="FF000000"/>
        <rFont val="Aptos Narrow"/>
        <family val="2"/>
        <charset val="238"/>
        <scheme val="minor"/>
      </rPr>
      <t>Etykieta wyposażona w 2 samoprzylepne elementy z możliwością wklejenie do dokumentacji.</t>
    </r>
    <r>
      <rPr>
        <sz val="11"/>
        <color theme="1"/>
        <rFont val="Aptos Narrow"/>
        <family val="2"/>
        <charset val="238"/>
        <scheme val="minor"/>
      </rPr>
      <t xml:space="preserve"> </t>
    </r>
    <r>
      <rPr>
        <sz val="11"/>
        <color rgb="FF000000"/>
        <rFont val="Aptos Narrow"/>
        <family val="2"/>
        <charset val="238"/>
        <scheme val="minor"/>
      </rPr>
      <t>Sterylizowane parą wodną w nadciśnieniu.</t>
    </r>
    <r>
      <rPr>
        <sz val="11"/>
        <color theme="1"/>
        <rFont val="Aptos Narrow"/>
        <family val="2"/>
        <charset val="238"/>
        <scheme val="minor"/>
      </rPr>
      <t xml:space="preserve"> Wielkość 30x90 mm . Op. A'10x25</t>
    </r>
  </si>
  <si>
    <t>30x90mm</t>
  </si>
  <si>
    <t>15x15mm</t>
  </si>
  <si>
    <r>
      <t>Kompres wykonany z czterech warstw włókniny kompresowej (wiskozowo-poliestrowej) o gramaturze 40 g/m2, sterylny. Posiada trwale przymocowaną nitkę kontrastującą w promieniach rentgenowskich.  Mocowanie na zasadzie węzła.</t>
    </r>
    <r>
      <rPr>
        <sz val="11"/>
        <color theme="1"/>
        <rFont val="Aptos Narrow"/>
        <family val="2"/>
        <charset val="238"/>
        <scheme val="minor"/>
      </rPr>
      <t xml:space="preserve"> </t>
    </r>
    <r>
      <rPr>
        <sz val="11"/>
        <color rgb="FF000000"/>
        <rFont val="Aptos Narrow"/>
        <family val="2"/>
        <charset val="238"/>
        <scheme val="minor"/>
      </rPr>
      <t>Minimalna  długość  nitki 30 +/- 1 cm.</t>
    </r>
    <r>
      <rPr>
        <sz val="11"/>
        <color theme="1"/>
        <rFont val="Aptos Narrow"/>
        <family val="2"/>
        <charset val="238"/>
        <scheme val="minor"/>
      </rPr>
      <t xml:space="preserve"> </t>
    </r>
    <r>
      <rPr>
        <sz val="11"/>
        <color rgb="FF000000"/>
        <rFont val="Aptos Narrow"/>
        <family val="2"/>
        <charset val="238"/>
        <scheme val="minor"/>
      </rPr>
      <t>Chłonność włókniny (jednej warstwy)  min. 800%.</t>
    </r>
    <r>
      <rPr>
        <sz val="11"/>
        <color theme="1"/>
        <rFont val="Aptos Narrow"/>
        <family val="2"/>
        <charset val="238"/>
        <scheme val="minor"/>
      </rPr>
      <t xml:space="preserve"> </t>
    </r>
    <r>
      <rPr>
        <sz val="11"/>
        <color rgb="FF000000"/>
        <rFont val="Aptos Narrow"/>
        <family val="2"/>
        <charset val="238"/>
        <scheme val="minor"/>
      </rPr>
      <t>Wyrób zarejestrowany w III klasie Reguła 6.</t>
    </r>
    <r>
      <rPr>
        <sz val="11"/>
        <color theme="1"/>
        <rFont val="Aptos Narrow"/>
        <family val="2"/>
        <charset val="238"/>
        <scheme val="minor"/>
      </rPr>
      <t xml:space="preserve"> </t>
    </r>
    <r>
      <rPr>
        <sz val="11"/>
        <color rgb="FF000000"/>
        <rFont val="Aptos Narrow"/>
        <family val="2"/>
        <charset val="238"/>
        <scheme val="minor"/>
      </rPr>
      <t>Pakowany w opakowanie typu blister. Kompresy dodatkowo zabezpieczone kartonikiem z nacięciami w celu uporządkowania nitki RTG.</t>
    </r>
    <r>
      <rPr>
        <sz val="11"/>
        <color theme="1"/>
        <rFont val="Aptos Narrow"/>
        <family val="2"/>
        <charset val="238"/>
        <scheme val="minor"/>
      </rPr>
      <t xml:space="preserve"> </t>
    </r>
    <r>
      <rPr>
        <sz val="11"/>
        <color rgb="FF000000"/>
        <rFont val="Aptos Narrow"/>
        <family val="2"/>
        <charset val="238"/>
        <scheme val="minor"/>
      </rPr>
      <t>Etykieta wyposażona w 2 samoprzylepne elementy z możliwością wklejenie do dokumentacji.</t>
    </r>
    <r>
      <rPr>
        <sz val="11"/>
        <color theme="1"/>
        <rFont val="Aptos Narrow"/>
        <family val="2"/>
        <charset val="238"/>
        <scheme val="minor"/>
      </rPr>
      <t xml:space="preserve"> </t>
    </r>
    <r>
      <rPr>
        <sz val="11"/>
        <color rgb="FF000000"/>
        <rFont val="Aptos Narrow"/>
        <family val="2"/>
        <charset val="238"/>
        <scheme val="minor"/>
      </rPr>
      <t>Sterylizowane parą wodną w nadciśnieniu.</t>
    </r>
    <r>
      <rPr>
        <sz val="11"/>
        <color theme="1"/>
        <rFont val="Aptos Narrow"/>
        <family val="2"/>
        <charset val="238"/>
        <scheme val="minor"/>
      </rPr>
      <t xml:space="preserve"> Wielkość 15x15mm. Op. A'10x25</t>
    </r>
  </si>
  <si>
    <t>Opatrunek w formie płytki złożony z mikrogranulek kadeksomeru z zawartością 0,9% jodu, charakteryzujący się wysoką chłonnością oraz zdolnością do stopniowego uwalniania jodu. Przeznaczony do leczenia przewlekłych ran sączących, w tym z obecnością biofilmu bakteryjnego. Wspomaga autolityczne oczyszczanie rany, redukuje wysięk oraz wykazuje szerokie spektrum działania przeciwdrobnoustrojowego do 3 dni. Może być stosowany pod opatrunkiem uciskowym. Sterylny. Opakowanie x 5 szt.</t>
  </si>
  <si>
    <t>Opatrunek z miodem medycznym w formie maści. 40% miodu klasy medycznej, hipoalergiczny klasy medycznej lanolina, glikol propylenowy, PEG 4000 i witaminy C i E x 1 op.</t>
  </si>
  <si>
    <t>10 x 10 cm</t>
  </si>
  <si>
    <t>Nieprzylegający, hydrofilowy opatrunek z pianki poliuretanowej o grubości około 3 mm, impregnowany opatentowanym żelem.  Żel zawiera: 40% miodu klasy medycznej, hipoalergiczną lanolinę klasy medycznej, glikol propylenowy, PEG 4000 oraz witaminy C i E. Pianka jest zdolna do wchłaniania i zatrzymywania wysięku. Opakowanie 10szt.</t>
  </si>
  <si>
    <t>50g</t>
  </si>
  <si>
    <t>3 cm x 2,5 cm</t>
  </si>
  <si>
    <t>4,8 cm x 4,8 cm</t>
  </si>
  <si>
    <t>Zadanie nr 10</t>
  </si>
  <si>
    <r>
      <t xml:space="preserve">Wchłanialna gąbka kolagenowa do miejscowego tamowania krwawień podczas zabiegów chirurgicznych, pokryta ludzkim fibrynogenem (5,5 mg/cm²) i trombiną (2,0 j.m./cm²). Produkt jednorazowego użytku, jałowy, gotowy do użycia po zwilżeniu roztworem soli fizjologicznej. Stosowana wyłącznie miejscowo. </t>
    </r>
    <r>
      <rPr>
        <b/>
        <sz val="11"/>
        <color theme="1"/>
        <rFont val="Aptos Display"/>
        <family val="2"/>
        <scheme val="major"/>
      </rPr>
      <t>Produkt leczniczy.</t>
    </r>
    <r>
      <rPr>
        <sz val="11"/>
        <color theme="1"/>
        <rFont val="Aptos Display"/>
        <family val="2"/>
        <scheme val="major"/>
      </rPr>
      <t xml:space="preserve"> Opakowanie x 2 szt.</t>
    </r>
  </si>
  <si>
    <r>
      <t xml:space="preserve">Wchłanialna gąbka kolagenowa do miejscowego tamowania krwawień podczas zabiegów chirurgicznych, pokryta ludzkim fibrynogenem (5,5 mg/cm²) i trombiną (2,0 j.m./cm²). Produkt jednorazowego użytku, jałowy, gotowy do użycia po zwilżeniu roztworem soli fizjologicznej. Stosowana wyłącznie miejscowo. </t>
    </r>
    <r>
      <rPr>
        <b/>
        <sz val="11"/>
        <color theme="1"/>
        <rFont val="Aptos Display"/>
        <family val="2"/>
        <scheme val="major"/>
      </rPr>
      <t>Produkt leczniczy.</t>
    </r>
    <r>
      <rPr>
        <sz val="11"/>
        <color theme="1"/>
        <rFont val="Aptos Display"/>
        <family val="2"/>
        <scheme val="major"/>
      </rPr>
      <t xml:space="preserve"> Opakowanie x 1 szt.</t>
    </r>
  </si>
  <si>
    <t>Poz. 15 - Zamawiający wymaga dostarczenia dokumentu potwierdzającego certyfikację jako środek ochrony indywidualnej (PPE)</t>
  </si>
  <si>
    <t>10 x 20</t>
  </si>
  <si>
    <t>10 x 15</t>
  </si>
  <si>
    <t>9 x 10</t>
  </si>
  <si>
    <t>6 x 8</t>
  </si>
  <si>
    <t>Oferta 
wraz z opisem przedmiotu zamówienia - zadanie nr 1</t>
  </si>
  <si>
    <t>W odpowiedzi na ogłoszenie dotyczące udzielenia zamówienia na dostawy środków opatrunkowych dla Szpitala Specjalistycznego w Brzozowie Podkarpackiego Ośrodka Onkologicznego im. Ks. B. Markiewicza, znak sprawy SZSPOO.SZP. 3810/59/2025 przedstawiamy następującą ofertę:</t>
  </si>
  <si>
    <t>Oferta 
wraz z opisem przedmiotu zamówienia - zadanie nr 2</t>
  </si>
  <si>
    <t>Oferta 
wraz z opisem przedmiotu zamówienia - zadanie nr 3</t>
  </si>
  <si>
    <t>Oferta 
wraz z opisem przedmiotu zamówienia - zadanie nr 4</t>
  </si>
  <si>
    <t>Oferta 
wraz z opisem przedmiotu zamówienia - zadanie nr 5</t>
  </si>
  <si>
    <t>Oferta 
wraz z opisem przedmiotu zamówienia - zadanie nr 6</t>
  </si>
  <si>
    <t>Oferta 
wraz z opisem przedmiotu zamówienia - zadanie nr 7</t>
  </si>
  <si>
    <t>Oferta 
wraz z opisem przedmiotu zamówienia - zadanie nr 8</t>
  </si>
  <si>
    <t>Oferta 
wraz z opisem przedmiotu zamówienia - zadanie nr 9</t>
  </si>
  <si>
    <t>Oferta 
wraz z opisem przedmiotu zamówienia - zadanie nr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</si>
</sst>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 _z_ł_-;\-* #,##0\ _z_ł_-;_-* &quot;-&quot;\ _z_ł_-;_-@_-"/>
    <numFmt numFmtId="44" formatCode="_-* #,##0.00\ &quot;zł&quot;_-;\-* #,##0.00\ &quot;zł&quot;_-;_-* &quot;-&quot;??\ &quot;zł&quot;_-;_-@_-"/>
  </numFmts>
  <fonts count="33">
    <font>
      <sz val="11"/>
      <color theme="1"/>
      <name val="Aptos Narrow"/>
      <family val="2"/>
      <charset val="238"/>
      <scheme val="minor"/>
    </font>
    <font>
      <sz val="11"/>
      <color theme="1"/>
      <name val="Aptos Narrow"/>
      <family val="2"/>
      <charset val="238"/>
      <scheme val="minor"/>
    </font>
    <font>
      <b/>
      <sz val="11"/>
      <color theme="1"/>
      <name val="Aptos Narrow"/>
      <family val="2"/>
      <scheme val="minor"/>
    </font>
    <font>
      <sz val="8"/>
      <name val="Aptos Narrow"/>
      <family val="2"/>
      <charset val="238"/>
      <scheme val="minor"/>
    </font>
    <font>
      <sz val="10"/>
      <color theme="1"/>
      <name val="Times New Roman"/>
      <family val="1"/>
      <charset val="238"/>
    </font>
    <font>
      <b/>
      <sz val="11"/>
      <color theme="1"/>
      <name val="Aptos Narrow"/>
      <family val="2"/>
      <scheme val="minor"/>
    </font>
    <font>
      <sz val="12"/>
      <color theme="1"/>
      <name val="Aptos Narrow"/>
      <family val="2"/>
      <charset val="238"/>
      <scheme val="minor"/>
    </font>
    <font>
      <sz val="10"/>
      <color theme="1"/>
      <name val="Aptos Display"/>
      <family val="2"/>
      <scheme val="major"/>
    </font>
    <font>
      <sz val="11"/>
      <color theme="1"/>
      <name val="Aptos Display"/>
      <family val="2"/>
      <scheme val="major"/>
    </font>
    <font>
      <sz val="12"/>
      <color theme="1"/>
      <name val="Aptos Display"/>
      <family val="2"/>
      <scheme val="major"/>
    </font>
    <font>
      <b/>
      <sz val="12"/>
      <color theme="1"/>
      <name val="Aptos Display"/>
      <family val="2"/>
      <scheme val="major"/>
    </font>
    <font>
      <b/>
      <sz val="10"/>
      <color theme="1"/>
      <name val="Aptos Display"/>
      <family val="2"/>
      <scheme val="major"/>
    </font>
    <font>
      <b/>
      <sz val="11"/>
      <color theme="1"/>
      <name val="Aptos Display"/>
      <family val="2"/>
      <scheme val="major"/>
    </font>
    <font>
      <b/>
      <sz val="10"/>
      <color theme="0"/>
      <name val="Aptos Display"/>
      <family val="2"/>
      <scheme val="major"/>
    </font>
    <font>
      <sz val="10"/>
      <color theme="1"/>
      <name val="Aptos"/>
      <family val="2"/>
    </font>
    <font>
      <sz val="10"/>
      <color rgb="FF000000"/>
      <name val="Aptos"/>
      <family val="2"/>
    </font>
    <font>
      <b/>
      <sz val="10"/>
      <color rgb="FF000000"/>
      <name val="Aptos"/>
      <family val="2"/>
    </font>
    <font>
      <b/>
      <sz val="10"/>
      <color theme="0"/>
      <name val="Aptos"/>
      <family val="2"/>
    </font>
    <font>
      <sz val="10"/>
      <color theme="1"/>
      <name val="Aptos Narrow"/>
      <family val="2"/>
      <charset val="238"/>
      <scheme val="minor"/>
    </font>
    <font>
      <sz val="10"/>
      <color theme="1"/>
      <name val="Aptos Narrow"/>
      <family val="2"/>
      <scheme val="minor"/>
    </font>
    <font>
      <sz val="10"/>
      <color rgb="FF000000"/>
      <name val="Aptos Display"/>
      <family val="2"/>
      <scheme val="major"/>
    </font>
    <font>
      <sz val="10"/>
      <color rgb="FF222222"/>
      <name val="Aptos Display"/>
      <family val="2"/>
      <scheme val="major"/>
    </font>
    <font>
      <b/>
      <sz val="10"/>
      <color rgb="FF000000"/>
      <name val="Aptos Display"/>
      <family val="2"/>
      <scheme val="major"/>
    </font>
    <font>
      <sz val="10"/>
      <color rgb="FF313131"/>
      <name val="Aptos Display"/>
      <family val="2"/>
      <scheme val="major"/>
    </font>
    <font>
      <b/>
      <u/>
      <sz val="10"/>
      <color theme="1"/>
      <name val="Aptos Display"/>
      <family val="2"/>
      <scheme val="major"/>
    </font>
    <font>
      <i/>
      <sz val="10"/>
      <color theme="1"/>
      <name val="Aptos Display"/>
      <family val="2"/>
      <scheme val="major"/>
    </font>
    <font>
      <sz val="11"/>
      <color rgb="FF000000"/>
      <name val="Aptos Display"/>
      <family val="2"/>
      <scheme val="major"/>
    </font>
    <font>
      <sz val="11"/>
      <color rgb="FF006100"/>
      <name val="Aptos Narrow"/>
      <family val="2"/>
      <charset val="238"/>
      <scheme val="minor"/>
    </font>
    <font>
      <sz val="11"/>
      <color rgb="FF000000"/>
      <name val="Aptos Narrow"/>
      <family val="2"/>
      <charset val="238"/>
      <scheme val="minor"/>
    </font>
    <font>
      <sz val="11"/>
      <name val="Aptos Narrow"/>
      <family val="2"/>
      <charset val="238"/>
      <scheme val="minor"/>
    </font>
    <font>
      <sz val="11"/>
      <name val="Aptos Display"/>
      <family val="2"/>
      <scheme val="major"/>
    </font>
    <font>
      <sz val="10"/>
      <name val="Aptos Display"/>
      <family val="2"/>
      <scheme val="major"/>
    </font>
    <font>
      <b/>
      <sz val="12"/>
      <color theme="1"/>
      <name val="Calibri"/>
      <family val="2"/>
      <charset val="238"/>
    </font>
  </fonts>
  <fills count="3">
    <fill>
      <patternFill patternType="none"/>
    </fill>
    <fill>
      <patternFill patternType="gray125"/>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0" fontId="27" fillId="2" borderId="0" applyNumberFormat="0" applyBorder="0" applyAlignment="0" applyProtection="0"/>
  </cellStyleXfs>
  <cellXfs count="228">
    <xf numFmtId="0" fontId="0" fillId="0" borderId="0" xfId="0"/>
    <xf numFmtId="0" fontId="2" fillId="0" borderId="0" xfId="0" applyFont="1"/>
    <xf numFmtId="0" fontId="0" fillId="0" borderId="0" xfId="0" applyAlignment="1">
      <alignment horizontal="center"/>
    </xf>
    <xf numFmtId="44" fontId="0" fillId="0" borderId="0" xfId="1" applyFont="1"/>
    <xf numFmtId="44" fontId="0" fillId="0" borderId="0" xfId="1" applyFont="1" applyAlignment="1">
      <alignment horizontal="center"/>
    </xf>
    <xf numFmtId="0" fontId="2" fillId="0" borderId="1" xfId="0" applyFont="1" applyBorder="1" applyAlignment="1">
      <alignment horizontal="right" vertical="center" wrapText="1"/>
    </xf>
    <xf numFmtId="0" fontId="2" fillId="0" borderId="1" xfId="0" applyFont="1" applyBorder="1" applyAlignment="1">
      <alignment horizontal="right" vertical="center"/>
    </xf>
    <xf numFmtId="0" fontId="0" fillId="0" borderId="1" xfId="0" applyBorder="1"/>
    <xf numFmtId="0" fontId="5" fillId="0" borderId="0" xfId="0" applyFont="1"/>
    <xf numFmtId="0" fontId="4" fillId="0" borderId="0" xfId="0" applyFont="1"/>
    <xf numFmtId="0" fontId="4" fillId="0" borderId="0" xfId="0" applyFont="1" applyAlignment="1">
      <alignment wrapText="1"/>
    </xf>
    <xf numFmtId="0" fontId="6" fillId="0" borderId="0" xfId="0" applyFont="1" applyAlignment="1">
      <alignment horizontal="center" vertical="center"/>
    </xf>
    <xf numFmtId="0" fontId="0" fillId="0" borderId="0" xfId="0" applyAlignment="1">
      <alignment vertical="top" wrapText="1"/>
    </xf>
    <xf numFmtId="0" fontId="5"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41" fontId="7" fillId="0" borderId="0" xfId="1" applyNumberFormat="1" applyFont="1" applyBorder="1" applyAlignment="1">
      <alignment horizontal="center" vertical="center"/>
    </xf>
    <xf numFmtId="44" fontId="7" fillId="0" borderId="0" xfId="1" applyFont="1" applyBorder="1"/>
    <xf numFmtId="44" fontId="7" fillId="0" borderId="0" xfId="1" applyFont="1" applyBorder="1" applyAlignment="1">
      <alignment horizontal="center" vertical="center"/>
    </xf>
    <xf numFmtId="0" fontId="7" fillId="0" borderId="0" xfId="0" applyFont="1"/>
    <xf numFmtId="44" fontId="7" fillId="0" borderId="0" xfId="1" applyFont="1" applyBorder="1" applyAlignment="1">
      <alignment horizontal="center"/>
    </xf>
    <xf numFmtId="0" fontId="7" fillId="0" borderId="0" xfId="0" applyFont="1" applyAlignment="1">
      <alignment vertical="center"/>
    </xf>
    <xf numFmtId="0" fontId="7" fillId="0" borderId="0" xfId="0" applyFont="1" applyAlignment="1">
      <alignment horizontal="right"/>
    </xf>
    <xf numFmtId="0" fontId="7" fillId="0" borderId="0" xfId="0" applyFont="1" applyAlignment="1">
      <alignment vertical="center" wrapText="1"/>
    </xf>
    <xf numFmtId="0" fontId="7" fillId="0" borderId="0" xfId="0" applyFont="1" applyAlignment="1">
      <alignment horizontal="center" vertical="center"/>
    </xf>
    <xf numFmtId="0" fontId="8" fillId="0" borderId="1" xfId="0" applyFont="1" applyBorder="1"/>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41" fontId="9" fillId="0" borderId="0" xfId="1" applyNumberFormat="1" applyFont="1" applyBorder="1" applyAlignment="1">
      <alignment horizontal="center" vertical="center"/>
    </xf>
    <xf numFmtId="44" fontId="9" fillId="0" borderId="0" xfId="1" applyFont="1" applyBorder="1"/>
    <xf numFmtId="44" fontId="9" fillId="0" borderId="0" xfId="1" applyFont="1" applyBorder="1" applyAlignment="1">
      <alignment horizontal="center" vertical="center"/>
    </xf>
    <xf numFmtId="0" fontId="9" fillId="0" borderId="0" xfId="0" applyFont="1"/>
    <xf numFmtId="44" fontId="9" fillId="0" borderId="0" xfId="1" applyFont="1" applyBorder="1" applyAlignment="1">
      <alignment horizontal="center"/>
    </xf>
    <xf numFmtId="0" fontId="9" fillId="0" borderId="0" xfId="0"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2" fillId="0" borderId="1" xfId="0" applyFont="1" applyBorder="1" applyAlignment="1">
      <alignment vertical="top"/>
    </xf>
    <xf numFmtId="0" fontId="10" fillId="0" borderId="1" xfId="0" applyFont="1" applyBorder="1" applyAlignment="1">
      <alignment horizontal="center" vertical="center"/>
    </xf>
    <xf numFmtId="41" fontId="9" fillId="0" borderId="0" xfId="1" applyNumberFormat="1" applyFont="1" applyBorder="1" applyAlignment="1">
      <alignment horizontal="right" vertical="center"/>
    </xf>
    <xf numFmtId="0" fontId="8" fillId="0" borderId="0" xfId="0" applyFont="1"/>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righ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0" fontId="7" fillId="0" borderId="7" xfId="0" applyFont="1" applyBorder="1"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vertical="center"/>
    </xf>
    <xf numFmtId="0" fontId="7" fillId="0" borderId="9" xfId="0" applyFont="1" applyBorder="1" applyAlignment="1">
      <alignment horizontal="center" vertical="center" wrapText="1"/>
    </xf>
    <xf numFmtId="0" fontId="12" fillId="0" borderId="0" xfId="0" applyFont="1"/>
    <xf numFmtId="0" fontId="12" fillId="0" borderId="1" xfId="0" applyFont="1" applyBorder="1" applyAlignment="1">
      <alignment vertical="top"/>
    </xf>
    <xf numFmtId="0" fontId="12" fillId="0" borderId="0" xfId="0" applyFont="1" applyAlignment="1">
      <alignment vertical="top"/>
    </xf>
    <xf numFmtId="0" fontId="8" fillId="0" borderId="0" xfId="0" applyFont="1" applyAlignment="1">
      <alignment horizontal="center"/>
    </xf>
    <xf numFmtId="44" fontId="7" fillId="0" borderId="1" xfId="1" applyFont="1" applyBorder="1" applyAlignment="1">
      <alignment vertical="center"/>
    </xf>
    <xf numFmtId="44" fontId="7" fillId="0" borderId="1" xfId="0" applyNumberFormat="1" applyFont="1" applyBorder="1" applyAlignment="1">
      <alignment vertical="center"/>
    </xf>
    <xf numFmtId="0" fontId="7" fillId="0" borderId="0" xfId="0" applyFont="1" applyAlignment="1">
      <alignment horizontal="right" vertical="center" wrapText="1"/>
    </xf>
    <xf numFmtId="0" fontId="7" fillId="0" borderId="0" xfId="0" applyFont="1" applyAlignment="1">
      <alignment horizontal="center"/>
    </xf>
    <xf numFmtId="44" fontId="7" fillId="0" borderId="0" xfId="0" applyNumberFormat="1" applyFont="1" applyAlignment="1">
      <alignment vertical="center"/>
    </xf>
    <xf numFmtId="44" fontId="7" fillId="0" borderId="7" xfId="1" applyFont="1" applyBorder="1" applyAlignment="1">
      <alignment vertical="center"/>
    </xf>
    <xf numFmtId="0" fontId="7" fillId="0" borderId="0" xfId="0" applyFont="1" applyAlignment="1">
      <alignment horizontal="center" vertical="center" wrapText="1"/>
    </xf>
    <xf numFmtId="44" fontId="7" fillId="0" borderId="0" xfId="1" applyFont="1" applyBorder="1" applyAlignment="1">
      <alignment vertical="center"/>
    </xf>
    <xf numFmtId="0" fontId="7" fillId="0" borderId="8" xfId="0" applyFont="1" applyBorder="1" applyAlignment="1">
      <alignment horizontal="right" vertical="center" wrapText="1"/>
    </xf>
    <xf numFmtId="44" fontId="7" fillId="0" borderId="7" xfId="0" applyNumberFormat="1" applyFont="1" applyBorder="1" applyAlignment="1">
      <alignment vertical="center"/>
    </xf>
    <xf numFmtId="0" fontId="12" fillId="0" borderId="0" xfId="0" applyFont="1" applyAlignment="1">
      <alignment wrapText="1"/>
    </xf>
    <xf numFmtId="0" fontId="8" fillId="0" borderId="0" xfId="0" applyFont="1" applyAlignment="1">
      <alignment wrapText="1"/>
    </xf>
    <xf numFmtId="0" fontId="8" fillId="0" borderId="1" xfId="0" applyFont="1" applyBorder="1" applyAlignment="1">
      <alignment wrapText="1"/>
    </xf>
    <xf numFmtId="0" fontId="0" fillId="0" borderId="0" xfId="0" applyAlignment="1">
      <alignment wrapText="1"/>
    </xf>
    <xf numFmtId="0" fontId="15" fillId="0" borderId="0" xfId="0" applyFont="1" applyAlignment="1">
      <alignment horizontal="right" vertical="center" wrapText="1"/>
    </xf>
    <xf numFmtId="0" fontId="15"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vertical="center"/>
    </xf>
    <xf numFmtId="44" fontId="14" fillId="0" borderId="0" xfId="0" applyNumberFormat="1" applyFont="1" applyAlignment="1">
      <alignment vertical="center"/>
    </xf>
    <xf numFmtId="0" fontId="11" fillId="0" borderId="0" xfId="0" applyFont="1" applyAlignment="1">
      <alignment vertical="center" wrapText="1"/>
    </xf>
    <xf numFmtId="0" fontId="7" fillId="0" borderId="0" xfId="0" applyFont="1" applyAlignment="1">
      <alignment horizontal="justify" vertical="center"/>
    </xf>
    <xf numFmtId="44" fontId="7" fillId="0" borderId="0" xfId="0" applyNumberFormat="1" applyFont="1"/>
    <xf numFmtId="0" fontId="7" fillId="0" borderId="8" xfId="0" applyFont="1" applyBorder="1"/>
    <xf numFmtId="0" fontId="7" fillId="0" borderId="7" xfId="0" applyFont="1" applyBorder="1" applyAlignment="1">
      <alignment horizontal="center" vertical="center"/>
    </xf>
    <xf numFmtId="44" fontId="7" fillId="0" borderId="7" xfId="0" applyNumberFormat="1" applyFont="1" applyBorder="1"/>
    <xf numFmtId="0" fontId="7" fillId="0" borderId="7" xfId="0" applyFont="1" applyBorder="1"/>
    <xf numFmtId="0" fontId="7" fillId="0" borderId="9"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41" fontId="13" fillId="0" borderId="0" xfId="1" applyNumberFormat="1" applyFont="1" applyFill="1" applyBorder="1" applyAlignment="1">
      <alignment horizontal="center" vertical="center" wrapText="1"/>
    </xf>
    <xf numFmtId="44" fontId="13" fillId="0" borderId="0" xfId="1" applyFont="1" applyFill="1" applyBorder="1" applyAlignment="1">
      <alignment horizontal="center" vertical="center" wrapText="1"/>
    </xf>
    <xf numFmtId="44" fontId="13" fillId="0" borderId="0" xfId="1" applyFont="1" applyFill="1" applyBorder="1" applyAlignment="1">
      <alignment horizontal="center" vertical="center"/>
    </xf>
    <xf numFmtId="0" fontId="7" fillId="0" borderId="0" xfId="0" applyFont="1" applyAlignment="1">
      <alignment horizontal="left" vertical="center" wrapText="1"/>
    </xf>
    <xf numFmtId="41" fontId="7" fillId="0" borderId="0" xfId="1" applyNumberFormat="1" applyFont="1" applyBorder="1" applyAlignment="1">
      <alignment horizontal="right" vertical="center"/>
    </xf>
    <xf numFmtId="0" fontId="7" fillId="0" borderId="0" xfId="0" applyFont="1" applyAlignment="1">
      <alignment horizontal="left" wrapText="1"/>
    </xf>
    <xf numFmtId="0" fontId="18" fillId="0" borderId="0" xfId="0" applyFont="1" applyAlignment="1">
      <alignment horizontal="right"/>
    </xf>
    <xf numFmtId="0" fontId="18" fillId="0" borderId="0" xfId="0" applyFont="1" applyAlignment="1">
      <alignment vertical="center" wrapText="1"/>
    </xf>
    <xf numFmtId="0" fontId="18" fillId="0" borderId="0" xfId="0" applyFont="1" applyAlignment="1">
      <alignment horizontal="center"/>
    </xf>
    <xf numFmtId="0" fontId="19" fillId="0" borderId="0" xfId="0" applyFont="1" applyAlignment="1">
      <alignment horizontal="center"/>
    </xf>
    <xf numFmtId="0" fontId="18" fillId="0" borderId="0" xfId="0" applyFont="1"/>
    <xf numFmtId="44" fontId="18" fillId="0" borderId="0" xfId="0" applyNumberFormat="1" applyFont="1"/>
    <xf numFmtId="0" fontId="13" fillId="0" borderId="2"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0" fillId="0" borderId="5" xfId="0" applyFont="1" applyBorder="1" applyAlignment="1">
      <alignment horizontal="right" vertical="center" wrapText="1"/>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3" fontId="20" fillId="0" borderId="1"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wrapText="1"/>
    </xf>
    <xf numFmtId="0" fontId="20" fillId="0" borderId="8" xfId="0" applyFont="1" applyBorder="1" applyAlignment="1">
      <alignment horizontal="right" vertical="center" wrapText="1"/>
    </xf>
    <xf numFmtId="0" fontId="20" fillId="0" borderId="7" xfId="0" applyFont="1" applyBorder="1" applyAlignment="1">
      <alignment horizontal="justify" vertical="center" wrapText="1"/>
    </xf>
    <xf numFmtId="0" fontId="20" fillId="0" borderId="7" xfId="0" applyFont="1" applyBorder="1" applyAlignment="1">
      <alignment horizontal="center" vertical="center" wrapText="1"/>
    </xf>
    <xf numFmtId="3" fontId="20" fillId="0" borderId="7" xfId="0" applyNumberFormat="1" applyFont="1" applyBorder="1" applyAlignment="1">
      <alignment horizontal="center" vertical="center" wrapText="1"/>
    </xf>
    <xf numFmtId="0" fontId="20" fillId="0" borderId="9" xfId="0" applyFont="1" applyBorder="1" applyAlignment="1">
      <alignment horizontal="center" vertical="center" wrapText="1"/>
    </xf>
    <xf numFmtId="44" fontId="20" fillId="0" borderId="1" xfId="1" applyFont="1" applyFill="1" applyBorder="1" applyAlignment="1">
      <alignment horizontal="center" vertical="center" wrapText="1"/>
    </xf>
    <xf numFmtId="44" fontId="20" fillId="0" borderId="7" xfId="1" applyFont="1" applyFill="1" applyBorder="1" applyAlignment="1">
      <alignment horizontal="center" vertical="center" wrapText="1"/>
    </xf>
    <xf numFmtId="44" fontId="20" fillId="0" borderId="1" xfId="0" applyNumberFormat="1" applyFont="1" applyBorder="1" applyAlignment="1">
      <alignment horizontal="center" vertical="center" wrapText="1"/>
    </xf>
    <xf numFmtId="0" fontId="2" fillId="0" borderId="9" xfId="0" applyFont="1" applyBorder="1"/>
    <xf numFmtId="0" fontId="17" fillId="0" borderId="1" xfId="0" applyFont="1" applyBorder="1" applyAlignment="1">
      <alignment horizontal="center" vertical="center" wrapText="1"/>
    </xf>
    <xf numFmtId="44" fontId="17" fillId="0" borderId="1" xfId="1" applyFont="1" applyFill="1" applyBorder="1" applyAlignment="1">
      <alignment horizontal="center" vertical="center" wrapText="1"/>
    </xf>
    <xf numFmtId="0" fontId="15" fillId="0" borderId="1" xfId="0" applyFont="1" applyBorder="1" applyAlignment="1">
      <alignment horizontal="righ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44" fontId="14" fillId="0" borderId="1" xfId="1" applyFont="1" applyFill="1" applyBorder="1" applyAlignment="1">
      <alignment horizontal="center" vertical="center"/>
    </xf>
    <xf numFmtId="0" fontId="14" fillId="0" borderId="1" xfId="0" applyFont="1" applyBorder="1" applyAlignment="1">
      <alignment vertical="center"/>
    </xf>
    <xf numFmtId="0" fontId="15" fillId="0" borderId="1" xfId="0" applyFont="1" applyBorder="1" applyAlignment="1">
      <alignment horizontal="justify" vertical="center" wrapText="1"/>
    </xf>
    <xf numFmtId="0" fontId="15" fillId="0" borderId="1" xfId="0" applyFont="1" applyBorder="1" applyAlignment="1">
      <alignment horizontal="center" vertical="center"/>
    </xf>
    <xf numFmtId="3" fontId="15"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22"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vertical="top" wrapText="1"/>
    </xf>
    <xf numFmtId="0" fontId="20" fillId="0" borderId="1" xfId="0" applyFont="1" applyBorder="1" applyAlignment="1">
      <alignment vertical="center" wrapText="1"/>
    </xf>
    <xf numFmtId="0" fontId="20" fillId="0" borderId="1" xfId="0" applyFont="1" applyBorder="1" applyAlignment="1">
      <alignment vertical="center"/>
    </xf>
    <xf numFmtId="0" fontId="23" fillId="0" borderId="7" xfId="0" applyFont="1" applyBorder="1" applyAlignment="1">
      <alignment vertical="center" wrapText="1"/>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7" fillId="0" borderId="9" xfId="0" applyFont="1" applyBorder="1"/>
    <xf numFmtId="44" fontId="7" fillId="0" borderId="1" xfId="1" applyFont="1" applyFill="1" applyBorder="1" applyAlignment="1">
      <alignment horizontal="center" vertical="center"/>
    </xf>
    <xf numFmtId="44" fontId="7" fillId="0" borderId="1" xfId="1" applyFont="1" applyFill="1" applyBorder="1" applyAlignment="1">
      <alignment vertical="center"/>
    </xf>
    <xf numFmtId="44" fontId="20" fillId="0" borderId="1" xfId="0" applyNumberFormat="1" applyFont="1" applyBorder="1" applyAlignment="1">
      <alignment horizontal="center" vertical="center"/>
    </xf>
    <xf numFmtId="3" fontId="7" fillId="0" borderId="1" xfId="0" applyNumberFormat="1" applyFont="1" applyBorder="1" applyAlignment="1">
      <alignment horizontal="center" vertical="center" wrapText="1"/>
    </xf>
    <xf numFmtId="0" fontId="7" fillId="0" borderId="1" xfId="0" applyFont="1" applyBorder="1" applyAlignment="1">
      <alignment horizontal="center" wrapText="1"/>
    </xf>
    <xf numFmtId="0" fontId="7" fillId="0" borderId="7" xfId="0" applyFont="1" applyBorder="1" applyAlignment="1">
      <alignment horizontal="center" wrapText="1"/>
    </xf>
    <xf numFmtId="0" fontId="7" fillId="0" borderId="6" xfId="0" applyFont="1" applyBorder="1" applyAlignment="1">
      <alignment horizontal="center" wrapText="1"/>
    </xf>
    <xf numFmtId="0" fontId="7" fillId="0" borderId="9" xfId="0" applyFont="1" applyBorder="1" applyAlignment="1">
      <alignment horizontal="center" wrapText="1"/>
    </xf>
    <xf numFmtId="44" fontId="0" fillId="0" borderId="0" xfId="1" applyFont="1" applyBorder="1"/>
    <xf numFmtId="44" fontId="11" fillId="0" borderId="3" xfId="1" applyFont="1" applyFill="1" applyBorder="1" applyAlignment="1">
      <alignment horizontal="center" vertical="center" wrapText="1"/>
    </xf>
    <xf numFmtId="44" fontId="7" fillId="0" borderId="1" xfId="1" applyFont="1" applyFill="1" applyBorder="1" applyAlignment="1">
      <alignment horizontal="center" vertical="center" wrapText="1"/>
    </xf>
    <xf numFmtId="44" fontId="7" fillId="0" borderId="7" xfId="1" applyFont="1" applyFill="1" applyBorder="1" applyAlignment="1">
      <alignment horizontal="center" vertical="center" wrapText="1"/>
    </xf>
    <xf numFmtId="44" fontId="7" fillId="0" borderId="1" xfId="0" applyNumberFormat="1" applyFont="1" applyBorder="1" applyAlignment="1">
      <alignment vertical="center" wrapText="1"/>
    </xf>
    <xf numFmtId="44" fontId="7" fillId="0" borderId="7" xfId="0" applyNumberFormat="1" applyFont="1" applyBorder="1" applyAlignment="1">
      <alignment vertical="center" wrapText="1"/>
    </xf>
    <xf numFmtId="0" fontId="7" fillId="0" borderId="1" xfId="0" applyFont="1" applyBorder="1" applyAlignment="1">
      <alignment horizontal="justify" vertical="center" wrapText="1"/>
    </xf>
    <xf numFmtId="0" fontId="4" fillId="0" borderId="0" xfId="0" applyFont="1" applyAlignment="1">
      <alignment horizontal="center"/>
    </xf>
    <xf numFmtId="0" fontId="11" fillId="0" borderId="3" xfId="0" applyFont="1" applyBorder="1" applyAlignment="1">
      <alignment horizontal="center" vertical="center"/>
    </xf>
    <xf numFmtId="0" fontId="11" fillId="0" borderId="3" xfId="0" applyFont="1" applyBorder="1" applyAlignment="1">
      <alignment vertical="center" wrapText="1"/>
    </xf>
    <xf numFmtId="0" fontId="11" fillId="0" borderId="3" xfId="0" applyFont="1" applyBorder="1" applyAlignment="1">
      <alignment horizontal="left" vertical="center" wrapText="1" indent="1"/>
    </xf>
    <xf numFmtId="0" fontId="20" fillId="0" borderId="5" xfId="0" applyFont="1" applyBorder="1" applyAlignment="1">
      <alignment horizontal="center" vertical="center"/>
    </xf>
    <xf numFmtId="0" fontId="7" fillId="0" borderId="1" xfId="0" applyFont="1" applyBorder="1" applyAlignment="1">
      <alignment horizontal="left" vertical="center" wrapText="1" indent="1"/>
    </xf>
    <xf numFmtId="0" fontId="20" fillId="0" borderId="1" xfId="0" applyFont="1" applyBorder="1" applyAlignment="1">
      <alignment horizontal="left" vertical="center" indent="3"/>
    </xf>
    <xf numFmtId="16" fontId="20"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xf>
    <xf numFmtId="0" fontId="20" fillId="0" borderId="1" xfId="0" applyFont="1" applyBorder="1" applyAlignment="1">
      <alignment horizontal="justify" vertical="top" wrapText="1"/>
    </xf>
    <xf numFmtId="0" fontId="20" fillId="0" borderId="7" xfId="0" applyFont="1" applyBorder="1" applyAlignment="1">
      <alignment horizontal="justify" vertical="top" wrapText="1"/>
    </xf>
    <xf numFmtId="3" fontId="20" fillId="0" borderId="7" xfId="0" applyNumberFormat="1" applyFont="1" applyBorder="1" applyAlignment="1">
      <alignment horizontal="center" vertical="center"/>
    </xf>
    <xf numFmtId="44" fontId="20" fillId="0" borderId="1" xfId="1" applyFont="1" applyBorder="1" applyAlignment="1">
      <alignment horizontal="center" vertical="center"/>
    </xf>
    <xf numFmtId="44" fontId="7" fillId="0" borderId="1" xfId="1" applyFont="1" applyBorder="1" applyAlignment="1">
      <alignment horizontal="center" vertical="center"/>
    </xf>
    <xf numFmtId="44" fontId="20" fillId="0" borderId="1" xfId="1" applyFont="1" applyBorder="1" applyAlignment="1">
      <alignment horizontal="center" vertical="center" wrapText="1"/>
    </xf>
    <xf numFmtId="44" fontId="20" fillId="0" borderId="7" xfId="1" applyFont="1" applyBorder="1" applyAlignment="1">
      <alignment horizontal="center" vertical="center"/>
    </xf>
    <xf numFmtId="0" fontId="8" fillId="0" borderId="7" xfId="0" applyFont="1" applyBorder="1"/>
    <xf numFmtId="0" fontId="26" fillId="0" borderId="8" xfId="0" applyFont="1" applyBorder="1" applyAlignment="1">
      <alignment horizontal="center" vertical="center"/>
    </xf>
    <xf numFmtId="0" fontId="26" fillId="0" borderId="7" xfId="0" applyFont="1" applyBorder="1" applyAlignment="1">
      <alignment horizontal="center" vertical="center" wrapText="1"/>
    </xf>
    <xf numFmtId="0" fontId="26" fillId="0" borderId="7" xfId="0" applyFont="1" applyBorder="1" applyAlignment="1">
      <alignment horizontal="center" vertical="center"/>
    </xf>
    <xf numFmtId="0" fontId="8" fillId="0" borderId="9" xfId="0" applyFont="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3" xfId="0" applyFont="1" applyBorder="1" applyAlignment="1">
      <alignment vertical="center"/>
    </xf>
    <xf numFmtId="0" fontId="12" fillId="0" borderId="4" xfId="0" applyFont="1" applyBorder="1" applyAlignment="1">
      <alignment vertical="center" wrapText="1"/>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0" fillId="0" borderId="0" xfId="0" applyAlignment="1">
      <alignment horizontal="left"/>
    </xf>
    <xf numFmtId="0" fontId="12" fillId="0" borderId="3"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44" fontId="12" fillId="0" borderId="3" xfId="1" applyFont="1" applyBorder="1" applyAlignment="1">
      <alignment vertical="center" wrapText="1"/>
    </xf>
    <xf numFmtId="44" fontId="8" fillId="0" borderId="1" xfId="1" applyFont="1" applyBorder="1" applyAlignment="1">
      <alignment horizontal="center" vertical="center"/>
    </xf>
    <xf numFmtId="44" fontId="8" fillId="0" borderId="7" xfId="0" applyNumberFormat="1" applyFont="1" applyBorder="1" applyAlignment="1">
      <alignment horizontal="center" vertical="center"/>
    </xf>
    <xf numFmtId="44" fontId="8" fillId="0" borderId="1" xfId="0" applyNumberFormat="1" applyFont="1" applyBorder="1" applyAlignment="1">
      <alignment vertical="center"/>
    </xf>
    <xf numFmtId="44" fontId="8" fillId="0" borderId="7" xfId="0" applyNumberFormat="1" applyFont="1" applyBorder="1" applyAlignment="1">
      <alignment vertical="center"/>
    </xf>
    <xf numFmtId="44" fontId="7" fillId="0" borderId="7" xfId="1" applyFont="1" applyFill="1" applyBorder="1" applyAlignment="1">
      <alignment vertical="center"/>
    </xf>
    <xf numFmtId="0" fontId="20" fillId="0" borderId="1" xfId="0" applyFont="1" applyBorder="1" applyAlignment="1">
      <alignment horizontal="right" vertical="center" wrapText="1"/>
    </xf>
    <xf numFmtId="0" fontId="15" fillId="0" borderId="5" xfId="0" applyFont="1" applyBorder="1" applyAlignment="1">
      <alignment horizontal="right" vertical="center" wrapText="1"/>
    </xf>
    <xf numFmtId="0" fontId="14" fillId="0" borderId="1" xfId="0" applyFont="1" applyBorder="1" applyAlignment="1">
      <alignment wrapText="1"/>
    </xf>
    <xf numFmtId="0" fontId="20" fillId="0" borderId="0" xfId="0" applyFont="1" applyAlignment="1">
      <alignment horizontal="justify" vertical="center" wrapText="1"/>
    </xf>
    <xf numFmtId="0" fontId="28" fillId="0" borderId="1" xfId="0" applyFont="1" applyBorder="1" applyAlignment="1">
      <alignment wrapText="1"/>
    </xf>
    <xf numFmtId="0" fontId="15" fillId="0" borderId="6" xfId="0" applyFont="1" applyBorder="1" applyAlignment="1">
      <alignment horizontal="center" vertical="center" wrapText="1"/>
    </xf>
    <xf numFmtId="44" fontId="8" fillId="0" borderId="7" xfId="1" applyFont="1" applyFill="1" applyBorder="1" applyAlignment="1">
      <alignment vertical="center"/>
    </xf>
    <xf numFmtId="0" fontId="29" fillId="0" borderId="9" xfId="2" applyFont="1" applyFill="1" applyBorder="1" applyAlignment="1">
      <alignment horizontal="center" vertical="center"/>
    </xf>
    <xf numFmtId="0" fontId="30" fillId="0" borderId="7" xfId="0" applyFont="1" applyBorder="1" applyAlignment="1">
      <alignment horizontal="left" wrapText="1"/>
    </xf>
    <xf numFmtId="0" fontId="27" fillId="0" borderId="0" xfId="2" applyFill="1" applyAlignment="1">
      <alignment vertical="center"/>
    </xf>
    <xf numFmtId="0" fontId="7" fillId="0" borderId="0" xfId="0" applyFont="1" applyAlignment="1">
      <alignment wrapText="1"/>
    </xf>
    <xf numFmtId="0" fontId="27" fillId="0" borderId="0" xfId="2" applyFill="1" applyAlignment="1">
      <alignment horizontal="center" vertical="center"/>
    </xf>
    <xf numFmtId="0" fontId="27" fillId="0" borderId="0" xfId="2" applyFill="1" applyAlignment="1">
      <alignment horizontal="center" vertical="center" wrapText="1"/>
    </xf>
    <xf numFmtId="0" fontId="27" fillId="0" borderId="6" xfId="2" applyFill="1" applyBorder="1" applyAlignment="1">
      <alignment horizontal="center" vertical="center" wrapText="1"/>
    </xf>
    <xf numFmtId="0" fontId="24"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9" xfId="0" applyFont="1" applyBorder="1" applyAlignment="1">
      <alignment horizontal="center" vertical="center" wrapText="1"/>
    </xf>
    <xf numFmtId="0" fontId="20" fillId="0" borderId="7" xfId="0" applyFont="1" applyBorder="1" applyAlignment="1">
      <alignment horizontal="center" vertical="center"/>
    </xf>
    <xf numFmtId="44" fontId="26" fillId="0" borderId="7" xfId="0" applyNumberFormat="1" applyFont="1" applyBorder="1" applyAlignment="1">
      <alignment horizontal="center" vertical="center"/>
    </xf>
    <xf numFmtId="0" fontId="7" fillId="0" borderId="5" xfId="0" applyFont="1" applyBorder="1" applyAlignment="1">
      <alignment horizontal="center" vertical="center" wrapText="1"/>
    </xf>
    <xf numFmtId="0" fontId="31" fillId="0" borderId="1" xfId="0" applyFont="1" applyBorder="1" applyAlignment="1">
      <alignment vertical="center"/>
    </xf>
    <xf numFmtId="0" fontId="31"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29" fillId="0" borderId="6" xfId="2" applyFont="1" applyFill="1" applyBorder="1" applyAlignment="1">
      <alignment horizontal="center" vertical="center" wrapText="1"/>
    </xf>
    <xf numFmtId="0" fontId="31" fillId="0" borderId="7" xfId="0" applyFont="1" applyBorder="1" applyAlignment="1">
      <alignment vertical="center"/>
    </xf>
    <xf numFmtId="0" fontId="31" fillId="0" borderId="7"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9" xfId="2" applyFont="1" applyFill="1" applyBorder="1" applyAlignment="1">
      <alignment horizontal="center" vertical="center" wrapText="1"/>
    </xf>
    <xf numFmtId="0" fontId="32" fillId="0" borderId="0" xfId="0" applyFont="1" applyAlignment="1">
      <alignment horizontal="center" vertical="center" wrapText="1"/>
    </xf>
  </cellXfs>
  <cellStyles count="3">
    <cellStyle name="Dobry" xfId="2" builtinId="26"/>
    <cellStyle name="Normalny" xfId="0" builtinId="0"/>
    <cellStyle name="Walutowy" xfId="1" builtinId="4"/>
  </cellStyles>
  <dxfs count="303">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numFmt numFmtId="34" formatCode="_-* #,##0.00\ &quot;zł&quot;_-;\-* #,##0.00\ &quot;zł&quot;_-;_-* &quot;-&quot;??\ &quot;zł&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numFmt numFmtId="34" formatCode="_-* #,##0.00\ &quot;zł&quot;_-;\-* #,##0.00\ &quot;zł&quot;_-;_-* &quot;-&quot;??\ &quot;zł&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Aptos Display"/>
        <family val="2"/>
        <scheme val="none"/>
      </font>
    </dxf>
    <dxf>
      <border outline="0">
        <bottom style="thin">
          <color rgb="FF000000"/>
        </bottom>
      </border>
    </dxf>
    <dxf>
      <font>
        <b/>
        <i val="0"/>
        <strike val="0"/>
        <condense val="0"/>
        <extend val="0"/>
        <outline val="0"/>
        <shadow val="0"/>
        <u val="none"/>
        <vertAlign val="baseline"/>
        <sz val="11"/>
        <color theme="1"/>
        <name val="Aptos Display"/>
        <family val="2"/>
        <scheme val="maj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numFmt numFmtId="34" formatCode="_-* #,##0.00\ &quot;zł&quot;_-;\-* #,##0.00\ &quot;zł&quot;_-;_-* &quot;-&quot;??\ &quot;zł&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numFmt numFmtId="34" formatCode="_-* #,##0.00\ &quot;zł&quot;_-;\-* #,##0.00\ &quot;zł&quot;_-;_-* &quot;-&quot;??\ &quot;zł&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dxf>
    <dxf>
      <border outline="0">
        <bottom style="thin">
          <color indexed="64"/>
        </bottom>
      </border>
    </dxf>
    <dxf>
      <font>
        <b/>
        <i val="0"/>
        <strike val="0"/>
        <condense val="0"/>
        <extend val="0"/>
        <outline val="0"/>
        <shadow val="0"/>
        <u val="none"/>
        <vertAlign val="baseline"/>
        <sz val="11"/>
        <color theme="1"/>
        <name val="Aptos Display"/>
        <family val="2"/>
        <scheme val="maj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Times New Roman"/>
        <family val="1"/>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Aptos Display"/>
        <family val="2"/>
        <scheme val="major"/>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rgb="FF000000"/>
        <name val="Times New Roman"/>
        <family val="1"/>
        <charset val="238"/>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font>
        <strike val="0"/>
        <outline val="0"/>
        <shadow val="0"/>
        <u val="none"/>
        <vertAlign val="baseline"/>
        <sz val="11"/>
        <name val="Aptos Display"/>
        <family val="2"/>
        <scheme val="major"/>
      </font>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family val="1"/>
        <charset val="238"/>
        <scheme val="none"/>
      </font>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Times New Roman"/>
        <family val="1"/>
        <charset val="238"/>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strike val="0"/>
        <condense val="0"/>
        <extend val="0"/>
        <outline val="0"/>
        <shadow val="0"/>
        <u val="none"/>
        <vertAlign val="baseline"/>
        <sz val="10"/>
        <color theme="1"/>
        <name val="Aptos Display"/>
        <family val="2"/>
        <scheme val="maj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center" vertical="bottom"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numFmt numFmtId="34" formatCode="_-* #,##0.00\ &quot;zł&quot;_-;\-* #,##0.00\ &quot;zł&quot;_-;_-* &quot;-&quot;??\ &quot;zł&quot;_-;_-@_-"/>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righ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righ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border diagonalUp="0" diagonalDown="0" outline="0">
        <left style="thin">
          <color indexed="64"/>
        </left>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00000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000000"/>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numFmt numFmtId="34" formatCode="_-* #,##0.00\ &quot;zł&quot;_-;\-* #,##0.00\ &quot;zł&quot;_-;_-* &quot;-&quot;??\ &quot;zł&quot;_-;_-@_-"/>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border diagonalUp="0" diagonalDown="0" outline="0">
        <left style="thin">
          <color indexed="64"/>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border diagonalUp="0" diagonalDown="0" outline="0">
        <left/>
        <right style="thin">
          <color indexed="64"/>
        </right>
        <top style="thin">
          <color indexed="64"/>
        </top>
        <bottom/>
      </border>
    </dxf>
    <dxf>
      <font>
        <strike val="0"/>
        <outline val="0"/>
        <shadow val="0"/>
        <u val="none"/>
        <vertAlign val="baseline"/>
        <sz val="10"/>
        <name val="Aptos Display"/>
        <family val="2"/>
        <scheme val="major"/>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Aptos Display"/>
        <family val="2"/>
        <scheme val="major"/>
      </font>
      <fill>
        <patternFill patternType="none">
          <fgColor indexed="64"/>
          <bgColor auto="1"/>
        </patternFill>
      </fill>
    </dxf>
    <dxf>
      <border>
        <bottom style="thin">
          <color indexed="64"/>
        </bottom>
      </border>
    </dxf>
    <dxf>
      <font>
        <b/>
        <i val="0"/>
        <strike val="0"/>
        <condense val="0"/>
        <extend val="0"/>
        <outline val="0"/>
        <shadow val="0"/>
        <u val="none"/>
        <vertAlign val="baseline"/>
        <sz val="10"/>
        <color theme="0"/>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numFmt numFmtId="34" formatCode="_-* #,##0.00\ &quot;zł&quot;_-;\-* #,##0.00\ &quot;zł&quot;_-;_-* &quot;-&quot;??\ &quot;zł&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numFmt numFmtId="34" formatCode="_-* #,##0.00\ &quot;zł&quot;_-;\-* #,##0.00\ &quot;zł&quot;_-;_-* &quot;-&quot;??\ &quot;zł&quot;_-;_-@_-"/>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family val="2"/>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ptos Display"/>
        <family val="2"/>
        <scheme val="maj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Aptos Display"/>
        <family val="2"/>
        <scheme val="none"/>
      </font>
    </dxf>
    <dxf>
      <border outline="0">
        <bottom style="thin">
          <color rgb="FF000000"/>
        </bottom>
      </border>
    </dxf>
    <dxf>
      <font>
        <b/>
        <i val="0"/>
        <strike val="0"/>
        <condense val="0"/>
        <extend val="0"/>
        <outline val="0"/>
        <shadow val="0"/>
        <u val="none"/>
        <vertAlign val="baseline"/>
        <sz val="11"/>
        <color theme="1"/>
        <name val="Aptos Display"/>
        <family val="2"/>
        <scheme val="maj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ptos"/>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ptos"/>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ptos"/>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family val="2"/>
        <scheme val="none"/>
      </font>
      <numFmt numFmtId="34" formatCode="_-* #,##0.00\ &quot;zł&quot;_-;\-* #,##0.00\ &quot;zł&quot;_-;_-* &quot;-&quot;??\ &quot;zł&quot;_-;_-@_-"/>
      <alignment horizontal="general" vertical="center" textRotation="0" wrapText="0" indent="0" justifyLastLine="0" shrinkToFit="0" readingOrder="0"/>
    </dxf>
    <dxf>
      <font>
        <b val="0"/>
        <i val="0"/>
        <strike val="0"/>
        <condense val="0"/>
        <extend val="0"/>
        <outline val="0"/>
        <shadow val="0"/>
        <u val="none"/>
        <vertAlign val="baseline"/>
        <sz val="10"/>
        <color theme="1"/>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ptos"/>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ptos"/>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ptos"/>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ptos"/>
        <family val="2"/>
        <scheme val="none"/>
      </font>
      <alignment horizontal="right" vertical="center" textRotation="0" wrapText="1" indent="0" justifyLastLine="0" shrinkToFit="0" readingOrder="0"/>
    </dxf>
    <dxf>
      <font>
        <b val="0"/>
        <i val="0"/>
        <strike val="0"/>
        <condense val="0"/>
        <extend val="0"/>
        <outline val="0"/>
        <shadow val="0"/>
        <u val="none"/>
        <vertAlign val="baseline"/>
        <sz val="10"/>
        <color rgb="FF000000"/>
        <name val="Aptos"/>
        <family val="2"/>
        <scheme val="none"/>
      </font>
      <fill>
        <patternFill patternType="none">
          <fgColor indexed="64"/>
          <bgColor auto="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ptos"/>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0"/>
        <color theme="0"/>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ptos Display"/>
        <family val="2"/>
        <scheme val="maj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ptos Display"/>
        <family val="2"/>
        <scheme val="maj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ptos Display"/>
        <family val="2"/>
        <scheme val="maj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numFmt numFmtId="34" formatCode="_-* #,##0.00\ &quot;zł&quot;_-;\-* #,##0.00\ &quot;zł&quot;_-;_-* &quot;-&quot;??\ &quot;zł&quot;_-;_-@_-"/>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alignment horizontal="righ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ptos Display"/>
        <family val="2"/>
        <scheme val="major"/>
      </font>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dxf>
    <dxf>
      <font>
        <strike val="0"/>
        <outline val="0"/>
        <shadow val="0"/>
        <u val="none"/>
        <vertAlign val="baseline"/>
        <sz val="10"/>
        <color theme="1"/>
        <name val="Aptos Display"/>
        <family val="2"/>
        <scheme val="major"/>
      </font>
      <fill>
        <patternFill patternType="none">
          <fgColor indexed="64"/>
          <bgColor auto="1"/>
        </patternFill>
      </fill>
    </dxf>
    <dxf>
      <font>
        <b val="0"/>
        <i val="0"/>
        <strike val="0"/>
        <condense val="0"/>
        <extend val="0"/>
        <outline val="0"/>
        <shadow val="0"/>
        <u val="none"/>
        <vertAlign val="baseline"/>
        <sz val="10"/>
        <color theme="1"/>
        <name val="Aptos Display"/>
        <family val="2"/>
        <scheme val="major"/>
      </font>
    </dxf>
    <dxf>
      <font>
        <strike val="0"/>
        <outline val="0"/>
        <shadow val="0"/>
        <u val="none"/>
        <vertAlign val="baseline"/>
        <sz val="10"/>
        <color theme="1"/>
        <name val="Aptos Display"/>
        <family val="2"/>
        <scheme val="major"/>
      </font>
      <fill>
        <patternFill patternType="none">
          <fgColor indexed="64"/>
          <bgColor auto="1"/>
        </patternFill>
      </fill>
    </dxf>
    <dxf>
      <font>
        <b val="0"/>
        <i val="0"/>
        <strike val="0"/>
        <condense val="0"/>
        <extend val="0"/>
        <outline val="0"/>
        <shadow val="0"/>
        <u val="none"/>
        <vertAlign val="baseline"/>
        <sz val="10"/>
        <color theme="1"/>
        <name val="Aptos Display"/>
        <family val="2"/>
        <scheme val="major"/>
      </font>
    </dxf>
    <dxf>
      <font>
        <strike val="0"/>
        <outline val="0"/>
        <shadow val="0"/>
        <u val="none"/>
        <vertAlign val="baseline"/>
        <sz val="10"/>
        <color theme="1"/>
        <name val="Aptos Display"/>
        <family val="2"/>
        <scheme val="major"/>
      </font>
      <fill>
        <patternFill patternType="none">
          <fgColor indexed="64"/>
          <bgColor auto="1"/>
        </patternFill>
      </fill>
    </dxf>
    <dxf>
      <font>
        <b val="0"/>
        <i val="0"/>
        <strike val="0"/>
        <condense val="0"/>
        <extend val="0"/>
        <outline val="0"/>
        <shadow val="0"/>
        <u val="none"/>
        <vertAlign val="baseline"/>
        <sz val="10"/>
        <color theme="1"/>
        <name val="Aptos Display"/>
        <family val="2"/>
        <scheme val="major"/>
      </font>
      <numFmt numFmtId="34" formatCode="_-* #,##0.00\ &quot;zł&quot;_-;\-* #,##0.00\ &quot;zł&quot;_-;_-* &quot;-&quot;??\ &quot;zł&quot;_-;_-@_-"/>
    </dxf>
    <dxf>
      <font>
        <strike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dxf>
    <dxf>
      <font>
        <strike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alignment horizontal="center" vertical="bottom" textRotation="0" wrapText="0" indent="0" justifyLastLine="0" shrinkToFit="0" readingOrder="0"/>
    </dxf>
    <dxf>
      <font>
        <strike val="0"/>
        <outline val="0"/>
        <shadow val="0"/>
        <u val="none"/>
        <vertAlign val="baseline"/>
        <sz val="10"/>
        <color theme="1"/>
        <name val="Aptos Display"/>
        <family val="2"/>
        <scheme val="maj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0"/>
        <color theme="1"/>
        <name val="Aptos Display"/>
        <family val="2"/>
        <scheme val="major"/>
      </font>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ptos Display"/>
        <family val="2"/>
        <scheme val="major"/>
      </font>
      <alignment horizontal="general" vertical="center" textRotation="0" wrapText="1" indent="0" justifyLastLine="0" shrinkToFit="0" readingOrder="0"/>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ptos Display"/>
        <family val="2"/>
        <scheme val="major"/>
      </font>
    </dxf>
    <dxf>
      <font>
        <b val="0"/>
        <i val="0"/>
        <strike val="0"/>
        <condense val="0"/>
        <extend val="0"/>
        <outline val="0"/>
        <shadow val="0"/>
        <u val="none"/>
        <vertAlign val="baseline"/>
        <sz val="10"/>
        <color theme="1"/>
        <name val="Aptos Display"/>
        <family val="2"/>
        <scheme val="major"/>
      </font>
      <fill>
        <patternFill patternType="none">
          <fgColor indexed="64"/>
          <bgColor auto="1"/>
        </patternFill>
      </fill>
    </dxf>
    <dxf>
      <font>
        <strike val="0"/>
        <outline val="0"/>
        <shadow val="0"/>
        <u val="none"/>
        <vertAlign val="baseline"/>
        <sz val="10"/>
        <color theme="1"/>
        <name val="Aptos Display"/>
        <family val="2"/>
        <scheme val="major"/>
      </font>
      <fill>
        <patternFill patternType="none">
          <fgColor indexed="64"/>
          <bgColor auto="1"/>
        </patternFill>
      </fill>
    </dxf>
    <dxf>
      <font>
        <b/>
        <i val="0"/>
        <strike val="0"/>
        <condense val="0"/>
        <extend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ptos Narrow"/>
        <family val="2"/>
        <charset val="238"/>
        <scheme val="minor"/>
      </font>
    </dxf>
    <dxf>
      <font>
        <strike val="0"/>
        <outline val="0"/>
        <shadow val="0"/>
        <u val="none"/>
        <vertAlign val="baseline"/>
        <sz val="10"/>
        <color theme="1"/>
        <name val="Aptos Display"/>
        <family val="2"/>
        <scheme val="maj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ptos Narrow"/>
        <family val="2"/>
        <charset val="238"/>
        <scheme val="minor"/>
      </font>
    </dxf>
    <dxf>
      <font>
        <strike val="0"/>
        <outline val="0"/>
        <shadow val="0"/>
        <u val="none"/>
        <vertAlign val="baseline"/>
        <sz val="10"/>
        <color theme="1"/>
        <name val="Aptos Display"/>
        <family val="2"/>
        <scheme val="major"/>
      </font>
      <fill>
        <patternFill patternType="none">
          <fgColor indexed="64"/>
          <bgColor auto="1"/>
        </patternFill>
      </fill>
    </dxf>
    <dxf>
      <font>
        <b val="0"/>
        <i val="0"/>
        <strike val="0"/>
        <condense val="0"/>
        <extend val="0"/>
        <outline val="0"/>
        <shadow val="0"/>
        <u val="none"/>
        <vertAlign val="baseline"/>
        <sz val="10"/>
        <color theme="1"/>
        <name val="Aptos Narrow"/>
        <family val="2"/>
        <charset val="238"/>
        <scheme val="minor"/>
      </font>
    </dxf>
    <dxf>
      <font>
        <strike val="0"/>
        <outline val="0"/>
        <shadow val="0"/>
        <u val="none"/>
        <vertAlign val="baseline"/>
        <sz val="10"/>
        <color theme="1"/>
        <name val="Aptos Display"/>
        <family val="2"/>
        <scheme val="major"/>
      </font>
      <fill>
        <patternFill patternType="none">
          <fgColor indexed="64"/>
          <bgColor auto="1"/>
        </patternFill>
      </fill>
    </dxf>
    <dxf>
      <font>
        <b val="0"/>
        <i val="0"/>
        <strike val="0"/>
        <condense val="0"/>
        <extend val="0"/>
        <outline val="0"/>
        <shadow val="0"/>
        <u val="none"/>
        <vertAlign val="baseline"/>
        <sz val="10"/>
        <color theme="1"/>
        <name val="Aptos Narrow"/>
        <family val="2"/>
        <charset val="238"/>
        <scheme val="minor"/>
      </font>
    </dxf>
    <dxf>
      <font>
        <strike val="0"/>
        <outline val="0"/>
        <shadow val="0"/>
        <u val="none"/>
        <vertAlign val="baseline"/>
        <sz val="10"/>
        <color theme="1"/>
        <name val="Aptos Display"/>
        <family val="2"/>
        <scheme val="major"/>
      </font>
    </dxf>
    <dxf>
      <font>
        <b val="0"/>
        <i val="0"/>
        <strike val="0"/>
        <condense val="0"/>
        <extend val="0"/>
        <outline val="0"/>
        <shadow val="0"/>
        <u val="none"/>
        <vertAlign val="baseline"/>
        <sz val="10"/>
        <color theme="1"/>
        <name val="Aptos Narrow"/>
        <family val="2"/>
        <charset val="238"/>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Aptos Display"/>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0"/>
        <color theme="1"/>
        <name val="Aptos Narrow"/>
        <family val="2"/>
        <charset val="238"/>
        <scheme val="minor"/>
      </font>
    </dxf>
    <dxf>
      <font>
        <strike val="0"/>
        <outline val="0"/>
        <shadow val="0"/>
        <u val="none"/>
        <vertAlign val="baseline"/>
        <sz val="10"/>
        <color theme="1"/>
        <name val="Aptos Display"/>
        <family val="2"/>
        <scheme val="major"/>
      </font>
    </dxf>
    <dxf>
      <font>
        <b val="0"/>
        <i val="0"/>
        <strike val="0"/>
        <condense val="0"/>
        <extend val="0"/>
        <outline val="0"/>
        <shadow val="0"/>
        <u val="none"/>
        <vertAlign val="baseline"/>
        <sz val="10"/>
        <color theme="1"/>
        <name val="Aptos Narrow"/>
        <family val="2"/>
        <charset val="238"/>
        <scheme val="minor"/>
      </font>
      <numFmt numFmtId="34" formatCode="_-* #,##0.00\ &quot;zł&quot;_-;\-* #,##0.00\ &quot;zł&quot;_-;_-* &quot;-&quot;??\ &quot;zł&quot;_-;_-@_-"/>
    </dxf>
    <dxf>
      <font>
        <b val="0"/>
        <i val="0"/>
        <strike val="0"/>
        <condense val="0"/>
        <extend val="0"/>
        <outline val="0"/>
        <shadow val="0"/>
        <u val="none"/>
        <vertAlign val="baseline"/>
        <sz val="10"/>
        <color theme="1"/>
        <name val="Aptos Display"/>
        <family val="2"/>
        <scheme val="major"/>
      </font>
      <numFmt numFmtId="34" formatCode="_-* #,##0.00\ &quot;zł&quot;_-;\-* #,##0.00\ &quot;zł&quot;_-;_-* &quot;-&quot;??\ &quot;zł&quot;_-;_-@_-"/>
      <alignment horizontal="center" vertical="center" textRotation="0" wrapText="0" indent="0" justifyLastLine="0" shrinkToFit="0" readingOrder="0"/>
    </dxf>
    <dxf>
      <font>
        <b val="0"/>
        <i val="0"/>
        <strike val="0"/>
        <condense val="0"/>
        <extend val="0"/>
        <outline val="0"/>
        <shadow val="0"/>
        <u val="none"/>
        <vertAlign val="baseline"/>
        <sz val="10"/>
        <color theme="1"/>
        <name val="Aptos Narrow"/>
        <family val="2"/>
        <charset val="238"/>
        <scheme val="minor"/>
      </font>
    </dxf>
    <dxf>
      <font>
        <b val="0"/>
        <i val="0"/>
        <strike val="0"/>
        <condense val="0"/>
        <extend val="0"/>
        <outline val="0"/>
        <shadow val="0"/>
        <u val="none"/>
        <vertAlign val="baseline"/>
        <sz val="10"/>
        <color theme="1"/>
        <name val="Aptos Display"/>
        <family val="2"/>
        <scheme val="major"/>
      </font>
    </dxf>
    <dxf>
      <font>
        <b val="0"/>
        <i val="0"/>
        <strike val="0"/>
        <condense val="0"/>
        <extend val="0"/>
        <outline val="0"/>
        <shadow val="0"/>
        <u val="none"/>
        <vertAlign val="baseline"/>
        <sz val="10"/>
        <color theme="1"/>
        <name val="Aptos Narrow"/>
        <family val="2"/>
        <charset val="238"/>
        <scheme val="minor"/>
      </font>
    </dxf>
    <dxf>
      <font>
        <b val="0"/>
        <i val="0"/>
        <strike val="0"/>
        <condense val="0"/>
        <extend val="0"/>
        <outline val="0"/>
        <shadow val="0"/>
        <u val="none"/>
        <vertAlign val="baseline"/>
        <sz val="10"/>
        <color theme="1"/>
        <name val="Aptos Display"/>
        <family val="2"/>
        <scheme val="major"/>
      </font>
      <numFmt numFmtId="33" formatCode="_-* #,##0\ _z_ł_-;\-* #,##0\ _z_ł_-;_-* &quot;-&quot;\ _z_ł_-;_-@_-"/>
      <alignment horizontal="right" vertical="center" textRotation="0" wrapText="0" indent="0" justifyLastLine="0" shrinkToFit="0" readingOrder="0"/>
    </dxf>
    <dxf>
      <font>
        <b val="0"/>
        <i val="0"/>
        <strike val="0"/>
        <condense val="0"/>
        <extend val="0"/>
        <outline val="0"/>
        <shadow val="0"/>
        <u val="none"/>
        <vertAlign val="baseline"/>
        <sz val="10"/>
        <color theme="1"/>
        <name val="Aptos Narrow"/>
        <family val="2"/>
        <scheme val="minor"/>
      </font>
      <alignment horizontal="center" vertical="bottom" textRotation="0" wrapText="0" indent="0" justifyLastLine="0" shrinkToFit="0" readingOrder="0"/>
    </dxf>
    <dxf>
      <font>
        <strike val="0"/>
        <outline val="0"/>
        <shadow val="0"/>
        <u val="none"/>
        <vertAlign val="baseline"/>
        <sz val="10"/>
        <color theme="1"/>
        <name val="Aptos Display"/>
        <family val="2"/>
        <scheme val="major"/>
      </font>
      <alignment horizontal="center" vertical="center" textRotation="0" wrapText="0" indent="0" justifyLastLine="0" shrinkToFit="0" readingOrder="0"/>
    </dxf>
    <dxf>
      <font>
        <b val="0"/>
        <i val="0"/>
        <strike val="0"/>
        <condense val="0"/>
        <extend val="0"/>
        <outline val="0"/>
        <shadow val="0"/>
        <u val="none"/>
        <vertAlign val="baseline"/>
        <sz val="10"/>
        <color theme="1"/>
        <name val="Aptos Narrow"/>
        <family val="2"/>
        <charset val="238"/>
        <scheme val="minor"/>
      </font>
      <alignment horizontal="center" vertical="bottom" textRotation="0" wrapText="0" indent="0" justifyLastLine="0" shrinkToFit="0" readingOrder="0"/>
    </dxf>
    <dxf>
      <font>
        <strike val="0"/>
        <outline val="0"/>
        <shadow val="0"/>
        <u val="none"/>
        <vertAlign val="baseline"/>
        <sz val="10"/>
        <color theme="1"/>
        <name val="Aptos Display"/>
        <family val="2"/>
        <scheme val="major"/>
      </font>
      <alignment horizontal="center" vertical="center" textRotation="0" wrapText="0" indent="0" justifyLastLine="0" shrinkToFit="0" readingOrder="0"/>
    </dxf>
    <dxf>
      <font>
        <b val="0"/>
        <i val="0"/>
        <strike val="0"/>
        <condense val="0"/>
        <extend val="0"/>
        <outline val="0"/>
        <shadow val="0"/>
        <u val="none"/>
        <vertAlign val="baseline"/>
        <sz val="10"/>
        <color theme="1"/>
        <name val="Aptos Narrow"/>
        <family val="2"/>
        <charset val="238"/>
        <scheme val="minor"/>
      </font>
      <alignment horizontal="general" vertical="center" textRotation="0" wrapText="1" indent="0" justifyLastLine="0" shrinkToFit="0" readingOrder="0"/>
    </dxf>
    <dxf>
      <font>
        <strike val="0"/>
        <outline val="0"/>
        <shadow val="0"/>
        <u val="none"/>
        <vertAlign val="baseline"/>
        <sz val="10"/>
        <color theme="1"/>
        <name val="Aptos Display"/>
        <family val="2"/>
        <scheme val="major"/>
      </font>
      <alignment horizontal="left" vertical="center" textRotation="0" wrapText="1" indent="0" justifyLastLine="0" shrinkToFit="0" readingOrder="0"/>
    </dxf>
    <dxf>
      <font>
        <b val="0"/>
        <i val="0"/>
        <strike val="0"/>
        <condense val="0"/>
        <extend val="0"/>
        <outline val="0"/>
        <shadow val="0"/>
        <u val="none"/>
        <vertAlign val="baseline"/>
        <sz val="10"/>
        <color theme="1"/>
        <name val="Aptos Narrow"/>
        <family val="2"/>
        <charset val="238"/>
        <scheme val="minor"/>
      </font>
      <alignment horizontal="right" vertical="bottom" textRotation="0" wrapText="0" indent="0" justifyLastLine="0" shrinkToFit="0" readingOrder="0"/>
    </dxf>
    <dxf>
      <font>
        <strike val="0"/>
        <outline val="0"/>
        <shadow val="0"/>
        <u val="none"/>
        <vertAlign val="baseline"/>
        <sz val="10"/>
        <name val="Aptos Display"/>
        <family val="2"/>
        <scheme val="major"/>
      </font>
      <alignment horizontal="center" vertical="center" textRotation="0" wrapText="0" indent="0" justifyLastLine="0" shrinkToFit="0" readingOrder="0"/>
    </dxf>
    <dxf>
      <font>
        <strike val="0"/>
        <outline val="0"/>
        <shadow val="0"/>
        <u val="none"/>
        <vertAlign val="baseline"/>
        <sz val="10"/>
      </font>
    </dxf>
    <dxf>
      <font>
        <strike val="0"/>
        <outline val="0"/>
        <shadow val="0"/>
        <u val="none"/>
        <vertAlign val="baseline"/>
        <sz val="10"/>
        <color theme="1"/>
        <name val="Aptos Display"/>
        <family val="2"/>
        <scheme val="major"/>
      </font>
    </dxf>
    <dxf>
      <font>
        <b/>
        <i val="0"/>
        <strike val="0"/>
        <condense val="0"/>
        <extend val="0"/>
        <outline val="0"/>
        <shadow val="0"/>
        <u val="none"/>
        <vertAlign val="baseline"/>
        <sz val="10"/>
        <color theme="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AE76DF-55BB-4D61-98FA-BBA406447E95}" name="Tabela1" displayName="Tabela1" ref="A10:M75" totalsRowCount="1" headerRowDxfId="302" dataDxfId="301" totalsRowDxfId="300">
  <autoFilter ref="A10:M74" xr:uid="{130899A0-5238-436C-8610-1D3DDD213376}"/>
  <tableColumns count="13">
    <tableColumn id="15" xr3:uid="{C967A5A0-FC3D-4678-BF54-A4CA28E39F33}" name="Lp" totalsRowLabel="Suma" dataDxfId="299" totalsRowDxfId="298"/>
    <tableColumn id="2" xr3:uid="{6D7AA830-16CB-4FBF-9A38-45864A61A2C1}" name="Nazwa, postać, dawka" dataDxfId="297" totalsRowDxfId="296"/>
    <tableColumn id="3" xr3:uid="{2B2D5658-BF9D-43FD-87CE-B978F929B966}" name="Rozmiar" dataDxfId="295" totalsRowDxfId="294"/>
    <tableColumn id="4" xr3:uid="{BE0E589A-F4FE-4691-8111-167EE9603AB5}" name="j.m." dataDxfId="293" totalsRowDxfId="292"/>
    <tableColumn id="5" xr3:uid="{2D008206-36CA-41F1-95BD-94E90BBD0C2D}" name="Ilość" dataDxfId="291" totalsRowDxfId="290" dataCellStyle="Walutowy"/>
    <tableColumn id="17" xr3:uid="{64797D03-08F6-49D4-B3F7-51A194A1DFF2}" name="Cena netto" dataDxfId="289" totalsRowDxfId="288" dataCellStyle="Walutowy"/>
    <tableColumn id="6" xr3:uid="{5559A150-4FDF-4B80-9C49-C86B1DA223AD}" name="Wartość netto" totalsRowFunction="sum" dataDxfId="287" totalsRowDxfId="286" dataCellStyle="Walutowy">
      <calculatedColumnFormula>Tabela1[[#This Row],[Cena netto]]*Tabela1[[#This Row],[Ilość]]</calculatedColumnFormula>
    </tableColumn>
    <tableColumn id="7" xr3:uid="{F6F4DE44-2D95-46F7-AFEF-3021EDEC018F}" name="Stawka podatku VAT" dataDxfId="285" totalsRowDxfId="284"/>
    <tableColumn id="8" xr3:uid="{CC95E962-DFAF-47D7-9205-491CE3AE9F4D}" name="C.j. brutto" dataDxfId="283" totalsRowDxfId="282" dataCellStyle="Walutowy"/>
    <tableColumn id="9" xr3:uid="{C283D502-DE4F-4F0A-88FD-C15186A5EF2F}" name="Wartość brutto" dataDxfId="281" totalsRowDxfId="280"/>
    <tableColumn id="10" xr3:uid="{6BC15149-F61F-43BA-B10F-1CD0F97DFFAB}" name="Producent " dataDxfId="279" totalsRowDxfId="278"/>
    <tableColumn id="11" xr3:uid="{5F7174CB-872B-4A33-97C5-C16EBC6ECA7E}" name="Kod EAN" dataDxfId="277" totalsRowDxfId="276"/>
    <tableColumn id="12" xr3:uid="{C1228A9B-F4B9-4D89-9246-761B9F1932C6}" name="Nazwa handlowa, dawka, postać , ilość w opakowaniu" dataDxfId="275" totalsRowDxfId="27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B9761A4-B00B-4148-8FB9-300420179B0C}" name="Tabela10" displayName="Tabela10" ref="A10:M13" totalsRowCount="1" headerRowDxfId="30" dataDxfId="28" headerRowBorderDxfId="29" tableBorderDxfId="27" totalsRowBorderDxfId="26">
  <autoFilter ref="A10:M12" xr:uid="{08791F92-FDFF-4D60-A681-1D1D48B9F9BE}"/>
  <tableColumns count="13">
    <tableColumn id="1" xr3:uid="{71FD0BD0-B95E-4A83-8D20-D8795295DBB2}" name="L.p" totalsRowLabel="Suma" dataDxfId="25" totalsRowDxfId="24"/>
    <tableColumn id="2" xr3:uid="{29CD96F5-49D8-42D0-AC93-4998D1442DFB}" name="Nazwa postać" dataDxfId="23" totalsRowDxfId="22"/>
    <tableColumn id="3" xr3:uid="{ED2D04CA-EF71-4859-9910-6FC0F0536088}" name="Rozmiar" dataDxfId="21" totalsRowDxfId="20"/>
    <tableColumn id="4" xr3:uid="{B8EA0EE7-4E64-49CA-A51B-676E0E215F7D}" name="j.m." dataDxfId="19" totalsRowDxfId="18"/>
    <tableColumn id="5" xr3:uid="{AC977CA2-8FDC-47DC-AC09-A4D890AF5009}" name="Ilość" dataDxfId="17" totalsRowDxfId="16"/>
    <tableColumn id="6" xr3:uid="{A2C19DBC-3BDA-49FA-A119-A81F84850979}" name="C.j.netto" dataDxfId="15" totalsRowDxfId="14" dataCellStyle="Walutowy"/>
    <tableColumn id="7" xr3:uid="{23E6220B-9EA2-4A34-9DB4-CAE3C4EC1D88}" name="Wartość netto" totalsRowFunction="sum" dataDxfId="13" totalsRowDxfId="12">
      <calculatedColumnFormula>Tabela10[[#This Row],[Ilość]]*Tabela10[[#This Row],[C.j.netto]]</calculatedColumnFormula>
    </tableColumn>
    <tableColumn id="8" xr3:uid="{1354CABF-73D0-439C-ADA6-2267375CC823}" name="Stawka Podatku Vat" dataDxfId="11" totalsRowDxfId="10"/>
    <tableColumn id="9" xr3:uid="{16776982-9272-4275-9026-937F42591656}" name="C.j.brutto" dataDxfId="9" totalsRowDxfId="8"/>
    <tableColumn id="10" xr3:uid="{F98C9E26-FAA6-4996-8805-B0AB5E66AAC1}" name="Wartość brutto" dataDxfId="7" totalsRowDxfId="6"/>
    <tableColumn id="11" xr3:uid="{B1569517-60FE-4D46-A1F2-E39C79A6E536}" name="Producent" dataDxfId="5" totalsRowDxfId="4"/>
    <tableColumn id="13" xr3:uid="{0D6A5CE3-CAA9-46E0-9542-F9070193DF7F}" name="Kod EAN" dataDxfId="3" totalsRowDxfId="2"/>
    <tableColumn id="12" xr3:uid="{4FE3328F-207A-4C8B-99E6-2DA43CE73B39}" name="Nazwa handlowa, ilość w opakowaniu" dataDxfId="1" totalsRow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EC9D1D4-0679-4E61-A78C-FC6C1979EDEC}" name="Tabela2" displayName="Tabela2" ref="A10:M21" totalsRowCount="1" headerRowDxfId="273" dataDxfId="272">
  <autoFilter ref="A10:M20" xr:uid="{2EC9D1D4-0679-4E61-A78C-FC6C1979EDEC}"/>
  <tableColumns count="13">
    <tableColumn id="1" xr3:uid="{63E2F052-3EE0-4859-906D-92D2FF728E1C}" name="LP" totalsRowLabel="Suma" dataDxfId="271" totalsRowDxfId="270"/>
    <tableColumn id="2" xr3:uid="{084F7089-B855-47AC-BDFF-72CDE4E5E6D1}" name="Nazwa asortymentu" dataDxfId="269" totalsRowDxfId="268"/>
    <tableColumn id="3" xr3:uid="{BDFC61D6-BA65-490F-A52E-92EB52133F20}" name="rozmiar" dataDxfId="267" totalsRowDxfId="266"/>
    <tableColumn id="4" xr3:uid="{B5CE3678-4557-4E95-8956-9AA4A21D3B75}" name="j.m." dataDxfId="265" totalsRowDxfId="264"/>
    <tableColumn id="5" xr3:uid="{D2C16C19-AF27-46DC-B60E-3B0C21ACB4E2}" name="ilość " dataDxfId="263" totalsRowDxfId="262"/>
    <tableColumn id="6" xr3:uid="{8D960BCE-07FE-4F82-AFFC-5034CA7A8E05}" name="cena  jedn.   netto " dataDxfId="261" totalsRowDxfId="260" dataCellStyle="Walutowy"/>
    <tableColumn id="7" xr3:uid="{ABD85ED0-F895-4CD5-8092-A4143F13B47C}" name="wartość netto" totalsRowFunction="sum" dataDxfId="259" totalsRowDxfId="258">
      <calculatedColumnFormula>Tabela2[[#This Row],[ilość ]]*Tabela2[[#This Row],[cena  jedn.   netto ]]</calculatedColumnFormula>
    </tableColumn>
    <tableColumn id="8" xr3:uid="{9003A10A-EEFA-45AF-88DD-E5F09EEBF621}" name="stawka podatku VAT (%)" dataDxfId="257" totalsRowDxfId="256"/>
    <tableColumn id="9" xr3:uid="{632CA734-36FE-4CAB-9623-E16F7720DA2C}" name="cena jedn. brutto" dataDxfId="255" totalsRowDxfId="254"/>
    <tableColumn id="10" xr3:uid="{EA5C8C58-5DF8-460F-9FAE-EA973700884C}" name="wartość brutto" dataDxfId="253" totalsRowDxfId="252"/>
    <tableColumn id="11" xr3:uid="{F7F36F25-1FC9-4244-AA67-88BA7A30E1C1}" name="Producent" dataDxfId="251" totalsRowDxfId="250"/>
    <tableColumn id="14" xr3:uid="{C8841008-F388-45D5-84D4-62CAEC42EB9F}" name="Kod EAN" dataDxfId="249" totalsRowDxfId="248"/>
    <tableColumn id="12" xr3:uid="{4247482E-FA02-42D7-81AC-CD860F49AED8}" name="Nazwa handlowa, dawka, postać , ilość w opakowaniu" dataDxfId="247" totalsRowDxfId="24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628C8C3-7091-4AAC-9E53-04BA4116634A}" name="Tabela3" displayName="Tabela3" ref="A10:M42" totalsRowCount="1" headerRowDxfId="245" dataDxfId="243" headerRowBorderDxfId="244" tableBorderDxfId="242" totalsRowBorderDxfId="241">
  <autoFilter ref="A10:M41" xr:uid="{0628C8C3-7091-4AAC-9E53-04BA4116634A}"/>
  <sortState ref="A11:M41">
    <sortCondition ref="M10:M41"/>
  </sortState>
  <tableColumns count="13">
    <tableColumn id="1" xr3:uid="{14D19372-EFF6-4E6E-9F6E-3C89DAFC5613}" name="LP" totalsRowLabel="Suma" dataDxfId="240" totalsRowDxfId="239"/>
    <tableColumn id="2" xr3:uid="{73F2CF36-F5BE-4015-BB86-D0C620AC4032}" name="Nazwa asortymentu" dataDxfId="238" totalsRowDxfId="237"/>
    <tableColumn id="3" xr3:uid="{DA24002A-A1B2-41F2-9EC5-FF14473FF6EA}" name="rozmiar" dataDxfId="236" totalsRowDxfId="235"/>
    <tableColumn id="4" xr3:uid="{B0FD9449-0BD6-4928-B575-5C624F90DC6A}" name="j.m." dataDxfId="234" totalsRowDxfId="233"/>
    <tableColumn id="5" xr3:uid="{0CE7AD00-46EE-491C-BF04-5B12D353A347}" name="ilość " dataDxfId="232" totalsRowDxfId="231"/>
    <tableColumn id="6" xr3:uid="{8B696929-0308-4956-BF5B-2B5D78679AC2}" name="cena  jedn.   netto " dataDxfId="230" totalsRowDxfId="229" dataCellStyle="Walutowy"/>
    <tableColumn id="7" xr3:uid="{4CC9C351-4BB8-4408-9DC9-5CC4A06DEF6C}" name="wartość netto" totalsRowFunction="sum" dataDxfId="228" totalsRowDxfId="227">
      <calculatedColumnFormula>Tabela3[[#This Row],[ilość ]]*Tabela3[[#This Row],[cena  jedn.   netto ]]</calculatedColumnFormula>
    </tableColumn>
    <tableColumn id="8" xr3:uid="{58E76976-3051-425C-90C3-59C993A1702E}" name="stawka podatku VAT (%)" dataDxfId="226" totalsRowDxfId="225"/>
    <tableColumn id="9" xr3:uid="{1F6101B7-5E3D-453A-AA9F-6F69C9414C4E}" name="cena jedn. brutto" dataDxfId="224" totalsRowDxfId="223"/>
    <tableColumn id="10" xr3:uid="{AC0385DF-9180-4275-8700-5851FC89ACAD}" name="wartość brutto" dataDxfId="222" totalsRowDxfId="221"/>
    <tableColumn id="11" xr3:uid="{771299C6-454B-4D60-9D9E-91DBE57D9901}" name="Producent" dataDxfId="220" totalsRowDxfId="219"/>
    <tableColumn id="13" xr3:uid="{CCD9B0A4-5309-40EA-B36C-851317C03AB9}" name="Kod EAN" dataDxfId="218" totalsRowDxfId="217"/>
    <tableColumn id="12" xr3:uid="{AC50A307-23B7-4F17-B8DB-0370F7CD7C1C}" name="nazwa handlowa, ilość w opakowaniu" dataDxfId="216" totalsRowDxfId="21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4AE65D3-8EC5-42A7-89C1-E0CACD859852}" name="Tabela4" displayName="Tabela4" ref="A10:M63" totalsRowCount="1" headerRowDxfId="214" dataDxfId="213">
  <autoFilter ref="A10:M62" xr:uid="{14AE65D3-8EC5-42A7-89C1-E0CACD859852}"/>
  <sortState ref="A11:M62">
    <sortCondition ref="M10:M62"/>
  </sortState>
  <tableColumns count="13">
    <tableColumn id="1" xr3:uid="{157A476A-21FE-4640-929C-FA3007055274}" name="LP" totalsRowLabel="Suma" dataDxfId="212" totalsRowDxfId="211"/>
    <tableColumn id="2" xr3:uid="{A4DE1BDB-2E02-4B52-832A-50FAC5D4ED87}" name="Nazwa asortymentu" dataDxfId="210" totalsRowDxfId="209"/>
    <tableColumn id="3" xr3:uid="{2F119C3D-44CB-4949-A21E-1B9C5B005E60}" name="rozmiar" dataDxfId="208" totalsRowDxfId="207"/>
    <tableColumn id="4" xr3:uid="{71C3BE56-FD83-4C14-BB27-45CFDFA80670}" name="j.m." dataDxfId="206" totalsRowDxfId="205"/>
    <tableColumn id="5" xr3:uid="{31A7D684-D085-45BB-87E9-2BCD8B826CCD}" name="ilość " dataDxfId="204" totalsRowDxfId="203"/>
    <tableColumn id="6" xr3:uid="{598F7F31-4B58-491A-86CE-37198CF041C7}" name="cena  jedn.   netto " dataDxfId="202" totalsRowDxfId="201" dataCellStyle="Walutowy"/>
    <tableColumn id="7" xr3:uid="{5F519E15-3126-4101-8ACF-53000A0AFE83}" name="wartość netto" totalsRowFunction="sum" dataDxfId="200" totalsRowDxfId="199">
      <calculatedColumnFormula>Tabela4[[#This Row],[ilość ]]*Tabela4[[#This Row],[cena  jedn.   netto ]]</calculatedColumnFormula>
    </tableColumn>
    <tableColumn id="8" xr3:uid="{9A7204B2-03D0-47D5-BA31-003EA00A2994}" name="stawka podatku VAT (%)" dataDxfId="198" totalsRowDxfId="197"/>
    <tableColumn id="9" xr3:uid="{0DB6D01D-2DC5-417B-B6AD-37C11DA359CD}" name="cena jedn. brutto" dataDxfId="196" totalsRowDxfId="195"/>
    <tableColumn id="10" xr3:uid="{7593B30E-8EE3-42AB-B97C-DE5DDF441885}" name="wartość brutto" dataDxfId="194" totalsRowDxfId="193"/>
    <tableColumn id="11" xr3:uid="{D506E756-2E54-4005-8F32-8A036E4D753E}" name="Producent" dataDxfId="192" totalsRowDxfId="191"/>
    <tableColumn id="13" xr3:uid="{09E848F0-943D-46E4-9E72-43D77FE55858}" name="Kod EAN" dataDxfId="190" totalsRowDxfId="189"/>
    <tableColumn id="12" xr3:uid="{572B52F0-139E-4B17-AB7D-BF0D4DDF0198}" name="nazwa handlowa, ilość w opakowaniu" dataDxfId="188" totalsRowDxfId="18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1D63CC-E1AE-4E37-8CD5-234794FDE527}" name="Tabela5" displayName="Tabela5" ref="A10:M14" totalsRowCount="1" headerRowDxfId="186" dataDxfId="184" headerRowBorderDxfId="185" tableBorderDxfId="183" totalsRowBorderDxfId="182">
  <autoFilter ref="A10:M13" xr:uid="{08791F92-FDFF-4D60-A681-1D1D48B9F9BE}"/>
  <tableColumns count="13">
    <tableColumn id="1" xr3:uid="{1F87E0AA-69E9-4555-988D-0859278ED32F}" name="L.p" totalsRowLabel="Suma" dataDxfId="181" totalsRowDxfId="180"/>
    <tableColumn id="2" xr3:uid="{1DA95523-8153-46E0-9B48-D2B7FFB863C1}" name="Nazwa postać" dataDxfId="179" totalsRowDxfId="178"/>
    <tableColumn id="3" xr3:uid="{E85A7CBD-BAFF-4427-B8D2-647E0DA9EA3F}" name="Rozmiar" dataDxfId="177" totalsRowDxfId="176"/>
    <tableColumn id="4" xr3:uid="{0B249EAA-364C-4069-B932-57D17304F721}" name="j.m." dataDxfId="175" totalsRowDxfId="174"/>
    <tableColumn id="5" xr3:uid="{BC8F1BDA-BA9B-41E6-81A3-8D951CE6B750}" name="Ilość" dataDxfId="173" totalsRowDxfId="172"/>
    <tableColumn id="6" xr3:uid="{7BE714E9-4FB4-48C3-B929-FC52B1F95CD2}" name="C.j.netto" dataDxfId="171" totalsRowDxfId="170" dataCellStyle="Walutowy"/>
    <tableColumn id="7" xr3:uid="{A0B86E6F-5ECA-4E8C-8F9B-358684A9FD06}" name="Wartość netto" totalsRowFunction="sum" dataDxfId="169" totalsRowDxfId="168">
      <calculatedColumnFormula>Tabela5[[#This Row],[Ilość]]*Tabela5[[#This Row],[C.j.netto]]</calculatedColumnFormula>
    </tableColumn>
    <tableColumn id="8" xr3:uid="{F44C7D69-1A7D-4CA3-AAA2-1019C2A6E112}" name="Stawka Podatku Vat" dataDxfId="167" totalsRowDxfId="166"/>
    <tableColumn id="9" xr3:uid="{3F3DB8BD-74B0-4567-AFF3-89266F84972F}" name="C.j.brutto" dataDxfId="165" totalsRowDxfId="164"/>
    <tableColumn id="10" xr3:uid="{A2708470-E983-4DB8-9F28-5868A4DBED38}" name="Wartość brutto" dataDxfId="163" totalsRowDxfId="162"/>
    <tableColumn id="11" xr3:uid="{D4104466-74AB-4B86-841C-BEF260B4345A}" name="Producent" dataDxfId="161" totalsRowDxfId="160"/>
    <tableColumn id="13" xr3:uid="{463087DC-6351-4087-B7F3-34BCB1D92365}" name="Kod EAN" dataDxfId="159" totalsRowDxfId="158"/>
    <tableColumn id="12" xr3:uid="{3E292154-F832-405A-8782-6CA5CA9F51BB}" name="Nazwa handlowa, ilość w opakowaniu" dataDxfId="157" totalsRowDxfId="15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984209A-7955-4D82-9E01-41B754C11D3A}" name="Tabela6" displayName="Tabela6" ref="A10:M22" totalsRowCount="1" headerRowDxfId="155" dataDxfId="153" headerRowBorderDxfId="154" tableBorderDxfId="152" totalsRowBorderDxfId="151">
  <autoFilter ref="A10:M21" xr:uid="{4984209A-7955-4D82-9E01-41B754C11D3A}"/>
  <tableColumns count="13">
    <tableColumn id="1" xr3:uid="{5D8D5F19-E2FD-4520-94BA-407C52046160}" name="LP" totalsRowLabel="Suma" dataDxfId="150" totalsRowDxfId="149"/>
    <tableColumn id="2" xr3:uid="{662B3BE2-B037-426D-BDE6-E51E2E16AD69}" name="Nazwa asortymentu" dataDxfId="148" totalsRowDxfId="147"/>
    <tableColumn id="3" xr3:uid="{ADEB3DD1-5198-4280-B81D-1362745D8966}" name="rozmiar" dataDxfId="146" totalsRowDxfId="145"/>
    <tableColumn id="4" xr3:uid="{09D813A1-5AF3-4222-B31C-D039EC30A254}" name="j.m." dataDxfId="144" totalsRowDxfId="143"/>
    <tableColumn id="5" xr3:uid="{545090FB-805A-446B-9610-81430AC22FAC}" name="ilość " dataDxfId="142" totalsRowDxfId="141"/>
    <tableColumn id="6" xr3:uid="{FA728832-BB48-429E-93B8-67ABF90ADB2D}" name="cena  jedn.   netto " dataDxfId="140" totalsRowDxfId="139" dataCellStyle="Walutowy"/>
    <tableColumn id="7" xr3:uid="{DCD9DE8F-A99B-4707-9291-AB563352D5AF}" name="wartość netto" totalsRowFunction="sum" dataDxfId="138" totalsRowDxfId="137">
      <calculatedColumnFormula>Tabela6[[#This Row],[ilość ]]*Tabela6[[#This Row],[cena  jedn.   netto ]]</calculatedColumnFormula>
    </tableColumn>
    <tableColumn id="8" xr3:uid="{9073CB12-640F-4D9A-B131-78CF7BB92651}" name="stawka podatku VAT (%)" dataDxfId="136" totalsRowDxfId="135"/>
    <tableColumn id="9" xr3:uid="{95F6EDD1-5E02-450E-AF4F-E91779486A43}" name="cena jedn. brutto" dataDxfId="134" totalsRowDxfId="133"/>
    <tableColumn id="10" xr3:uid="{9DBFB0BC-8FF0-4142-9203-313A8F8B0CF0}" name="wartość brutto" dataDxfId="132" totalsRowDxfId="131"/>
    <tableColumn id="11" xr3:uid="{F79F6C08-CA9D-4A78-AB77-2387AA380388}" name="Producent" dataDxfId="130" totalsRowDxfId="129"/>
    <tableColumn id="12" xr3:uid="{5BE96652-C776-414F-A42F-D2632BA0B040}" name="Kod EAN" dataDxfId="128" totalsRowDxfId="127"/>
    <tableColumn id="13" xr3:uid="{E0090778-E9C9-4949-BB99-A254B091CA27}" name="nazwa handlowa, ilość w opakowaniu" dataDxfId="126" totalsRowDxfId="125"/>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768776C-411F-441B-A023-B89CBA42D18E}" name="Tabela7" displayName="Tabela7" ref="A10:M52" totalsRowCount="1" headerRowDxfId="124" dataDxfId="122" headerRowBorderDxfId="123" tableBorderDxfId="121" totalsRowBorderDxfId="120">
  <autoFilter ref="A10:M51" xr:uid="{F768776C-411F-441B-A023-B89CBA42D18E}"/>
  <tableColumns count="13">
    <tableColumn id="1" xr3:uid="{31DF663E-274F-4C99-B767-2C2479381226}" name="LP" totalsRowLabel="Suma" dataDxfId="119" totalsRowDxfId="118"/>
    <tableColumn id="2" xr3:uid="{302BAF8F-11D7-44AC-8316-A2FB324E366E}" name="Nazwa asortymentu" dataDxfId="117" totalsRowDxfId="116"/>
    <tableColumn id="3" xr3:uid="{D92C3894-11D3-4C86-8E9E-7011DD9FF25E}" name="rozmiar" dataDxfId="115" totalsRowDxfId="114"/>
    <tableColumn id="4" xr3:uid="{D9117965-B602-4CF5-86C6-4B69093E5BFC}" name="j.m." dataDxfId="113" totalsRowDxfId="112"/>
    <tableColumn id="5" xr3:uid="{5CA48E27-C260-4E02-941B-01BC31759855}" name="ilość " dataDxfId="111" totalsRowDxfId="110"/>
    <tableColumn id="6" xr3:uid="{EC663334-E074-45CC-A614-9E7347987F42}" name="cena jedn. netto" dataDxfId="109" totalsRowDxfId="108" dataCellStyle="Walutowy"/>
    <tableColumn id="7" xr3:uid="{A058E8FB-CC7B-452A-A8FE-A8EFF47F3AA6}" name="wartość netto" totalsRowFunction="sum" dataDxfId="107" totalsRowDxfId="106">
      <calculatedColumnFormula>Tabela7[[#This Row],[cena jedn. netto]]*Tabela7[[#This Row],[ilość ]]</calculatedColumnFormula>
    </tableColumn>
    <tableColumn id="8" xr3:uid="{B7DBCC97-D2E8-4C5B-9EBD-AFD93548EA50}" name="stawka podatku VAT (%)" dataDxfId="105" totalsRowDxfId="104"/>
    <tableColumn id="9" xr3:uid="{1C8797C3-7D69-4512-8991-197E70AFB806}" name="cena jedn. brutto" dataDxfId="103" totalsRowDxfId="102"/>
    <tableColumn id="10" xr3:uid="{0F20E443-7F93-433F-8258-6A4EED59E4BA}" name="wartość brutto" dataDxfId="101" totalsRowDxfId="100"/>
    <tableColumn id="11" xr3:uid="{6265E3FB-B515-42FA-BE30-9D6E9AEFE993}" name="Producent" dataDxfId="99" totalsRowDxfId="98"/>
    <tableColumn id="13" xr3:uid="{0F2DFE8E-AE56-456E-A140-2D09C31189EF}" name="Kod EAN" dataDxfId="97" totalsRowDxfId="96"/>
    <tableColumn id="12" xr3:uid="{48497252-57DE-4A43-9FB2-3C26CF71B2EF}" name="Nazwa handlowa , ilość w opakowaniu" dataDxfId="95" totalsRowDxfId="9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F4F98DE-3B3C-4B74-A3AE-6328502DCE1D}" name="Tabela8" displayName="Tabela8" ref="A10:M57" totalsRowCount="1" headerRowDxfId="93" dataDxfId="91" totalsRowDxfId="89" headerRowBorderDxfId="92" tableBorderDxfId="90" totalsRowBorderDxfId="88">
  <autoFilter ref="A10:M56" xr:uid="{CF4F98DE-3B3C-4B74-A3AE-6328502DCE1D}"/>
  <tableColumns count="13">
    <tableColumn id="1" xr3:uid="{D9F9607B-B0BF-4AE9-8D36-6C55BD6E3792}" name="L.p" totalsRowLabel="Suma" dataDxfId="87" totalsRowDxfId="86"/>
    <tableColumn id="2" xr3:uid="{7B2F89FC-3C39-4BF0-AAD8-A58211A44E2B}" name="Nazwa postać" dataDxfId="85" totalsRowDxfId="84"/>
    <tableColumn id="3" xr3:uid="{53316371-3A45-4745-9031-7E22413B5140}" name="Rozmiar" dataDxfId="83" totalsRowDxfId="82"/>
    <tableColumn id="4" xr3:uid="{D08E9782-C0E6-4E84-994E-3F8E528D10F0}" name="j.m." dataDxfId="81" totalsRowDxfId="80"/>
    <tableColumn id="5" xr3:uid="{D2327994-ABAD-4182-9CDB-7BC476BB4612}" name="Ilość" dataDxfId="79" totalsRowDxfId="78"/>
    <tableColumn id="6" xr3:uid="{708D9820-1EF1-4D22-A3C1-9A0429C96D08}" name="C.j.netto" dataDxfId="77" totalsRowDxfId="76" dataCellStyle="Walutowy"/>
    <tableColumn id="7" xr3:uid="{E772CD74-1886-4B01-B401-80394302A3ED}" name="Wartość netto" totalsRowFunction="sum" dataDxfId="75" totalsRowDxfId="74" totalsRowCellStyle="Walutowy">
      <calculatedColumnFormula>Tabela8[[#This Row],[Ilość]]*Tabela8[[#This Row],[C.j.netto]]</calculatedColumnFormula>
    </tableColumn>
    <tableColumn id="8" xr3:uid="{B49911E1-66FD-41A3-B811-192E2415235B}" name="Stawka Podatku Vat" dataDxfId="73" totalsRowDxfId="72"/>
    <tableColumn id="9" xr3:uid="{FC40C4BA-411F-4BB9-B285-BF09B63F48BB}" name="C.j.brutto" dataDxfId="71" totalsRowDxfId="70"/>
    <tableColumn id="10" xr3:uid="{F6214AFE-F177-4AF0-AF4D-42046070800A}" name="Wartość brutto" dataDxfId="69" totalsRowDxfId="68"/>
    <tableColumn id="11" xr3:uid="{6A741675-2DD5-4492-9CD5-1274563BD994}" name="Producent" dataDxfId="67" totalsRowDxfId="66"/>
    <tableColumn id="13" xr3:uid="{9FC47122-FC8E-4FF8-8AB1-419B849EF4B2}" name="Kod EAN" dataDxfId="65" totalsRowDxfId="64"/>
    <tableColumn id="12" xr3:uid="{78DC1512-F8C8-4143-9C60-0800805014E2}" name="Nazwa handlowa, ilość w opakowaniu" dataDxfId="63" totalsRowDxfId="6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8791F92-FDFF-4D60-A681-1D1D48B9F9BE}" name="Tabela9" displayName="Tabela9" ref="A10:M19" totalsRowCount="1" headerRowDxfId="61" dataDxfId="59" headerRowBorderDxfId="60" tableBorderDxfId="58" totalsRowBorderDxfId="57">
  <autoFilter ref="A10:M18" xr:uid="{08791F92-FDFF-4D60-A681-1D1D48B9F9BE}"/>
  <tableColumns count="13">
    <tableColumn id="1" xr3:uid="{6E388765-6C86-4C8D-9CD8-BFE0E5D63D44}" name="L.p" totalsRowLabel="Suma" dataDxfId="56" totalsRowDxfId="55"/>
    <tableColumn id="2" xr3:uid="{78DBBB1F-A7AC-4D5C-A8FE-877EEA4C7EB8}" name="Nazwa postać" dataDxfId="54" totalsRowDxfId="53"/>
    <tableColumn id="3" xr3:uid="{7DE9AA2C-14C0-4FB0-905B-12A715D6C725}" name="Rozmiar" dataDxfId="52" totalsRowDxfId="51"/>
    <tableColumn id="4" xr3:uid="{39191ABA-8FD8-4D38-BA5C-A408A9217539}" name="j.m." dataDxfId="50" totalsRowDxfId="49"/>
    <tableColumn id="5" xr3:uid="{C80632D6-4E63-4204-95C4-AF7790864C9A}" name="Ilość" dataDxfId="48" totalsRowDxfId="47"/>
    <tableColumn id="6" xr3:uid="{4D8F524D-C1F3-4AD7-BF9F-B474F533748F}" name="C.j.netto" dataDxfId="46" totalsRowDxfId="45" dataCellStyle="Walutowy"/>
    <tableColumn id="7" xr3:uid="{9AD64462-6196-45B5-B494-3FF85F6D8A38}" name="Wartość netto" totalsRowFunction="sum" dataDxfId="44" totalsRowDxfId="43">
      <calculatedColumnFormula>Tabela9[[#This Row],[Ilość]]*Tabela9[[#This Row],[C.j.netto]]</calculatedColumnFormula>
    </tableColumn>
    <tableColumn id="8" xr3:uid="{6974776F-2FD4-4A66-BD57-B620D7B3EA1A}" name="Stawka Podatku Vat" dataDxfId="42" totalsRowDxfId="41"/>
    <tableColumn id="9" xr3:uid="{E67268B1-6BCF-453F-84BC-B55CDBCD6242}" name="C.j.brutto" dataDxfId="40" totalsRowDxfId="39"/>
    <tableColumn id="10" xr3:uid="{0AE8C4C0-9F6A-4549-8B2C-197879A66AC0}" name="Wartość brutto" dataDxfId="38" totalsRowDxfId="37"/>
    <tableColumn id="11" xr3:uid="{3EFB1DCB-94F7-49D6-8E5A-9570469DC132}" name="Producent" dataDxfId="36" totalsRowDxfId="35"/>
    <tableColumn id="13" xr3:uid="{81EEAD71-E3CD-474E-8169-D46081D67DA5}" name="Kod EAN" dataDxfId="34" totalsRowDxfId="33"/>
    <tableColumn id="12" xr3:uid="{2344F90F-95EE-4753-84D6-5F7DED3C5127}" name="Nazwa handlowa, ilość w opakowaniu" dataDxfId="32" totalsRowDxfId="31"/>
  </tableColumns>
  <tableStyleInfo name="TableStyleMedium2"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9EB26-86E9-4C9E-B0C1-1663E0CB24DD}">
  <sheetPr>
    <pageSetUpPr fitToPage="1"/>
  </sheetPr>
  <dimension ref="A1:M82"/>
  <sheetViews>
    <sheetView zoomScale="70" zoomScaleNormal="70" workbookViewId="0">
      <selection activeCell="A6" sqref="A6:I7"/>
    </sheetView>
  </sheetViews>
  <sheetFormatPr defaultRowHeight="14.25"/>
  <cols>
    <col min="1" max="1" width="14.125" customWidth="1"/>
    <col min="2" max="2" width="105.375" customWidth="1"/>
    <col min="3" max="3" width="20.25" style="15" customWidth="1"/>
    <col min="4" max="4" width="14.875" style="35" customWidth="1"/>
    <col min="5" max="5" width="13.375" style="2" customWidth="1"/>
    <col min="6" max="6" width="14.75" style="2" customWidth="1"/>
    <col min="7" max="7" width="16" style="2" customWidth="1"/>
    <col min="8" max="8" width="14" style="3" customWidth="1"/>
    <col min="9" max="9" width="20.25" style="3" customWidth="1"/>
    <col min="10" max="10" width="12.125" customWidth="1"/>
    <col min="11" max="11" width="24.375" style="4" customWidth="1"/>
    <col min="12" max="12" width="18.75" customWidth="1"/>
    <col min="13" max="13" width="45.125" customWidth="1"/>
    <col min="14" max="14" width="33.125" customWidth="1"/>
  </cols>
  <sheetData>
    <row r="1" spans="1:13" ht="15">
      <c r="A1" s="1" t="s">
        <v>0</v>
      </c>
      <c r="B1" s="1"/>
      <c r="C1" s="13"/>
    </row>
    <row r="2" spans="1:13" ht="15">
      <c r="C2" s="14"/>
    </row>
    <row r="3" spans="1:13" ht="34.9" customHeight="1">
      <c r="A3" s="37" t="s">
        <v>1</v>
      </c>
      <c r="B3" s="7"/>
      <c r="D3" s="36"/>
      <c r="E3" s="12"/>
      <c r="F3" s="12"/>
      <c r="G3" s="12"/>
      <c r="H3" s="12"/>
    </row>
    <row r="4" spans="1:13" ht="34.9" customHeight="1">
      <c r="A4" s="37" t="s">
        <v>2</v>
      </c>
      <c r="B4" s="7"/>
      <c r="D4" s="36"/>
      <c r="E4" s="12"/>
      <c r="F4" s="12"/>
      <c r="G4" s="12"/>
      <c r="H4" s="12"/>
    </row>
    <row r="5" spans="1:13" ht="34.9" customHeight="1">
      <c r="A5" s="37" t="s">
        <v>3</v>
      </c>
      <c r="B5" s="7"/>
      <c r="D5" s="36"/>
      <c r="E5" s="12"/>
      <c r="F5" s="12"/>
      <c r="G5" s="12"/>
      <c r="H5" s="12"/>
    </row>
    <row r="6" spans="1:13" ht="34.9" customHeight="1">
      <c r="A6" s="227" t="s">
        <v>487</v>
      </c>
      <c r="B6" s="227"/>
      <c r="C6" s="227"/>
      <c r="D6" s="227"/>
      <c r="E6" s="227"/>
      <c r="F6" s="227"/>
      <c r="G6" s="227"/>
      <c r="H6" s="227"/>
      <c r="I6" s="227"/>
    </row>
    <row r="7" spans="1:13" ht="34.9" customHeight="1">
      <c r="A7" s="227" t="s">
        <v>488</v>
      </c>
      <c r="B7" s="227"/>
      <c r="C7" s="227"/>
      <c r="D7" s="227"/>
      <c r="E7" s="227"/>
      <c r="F7" s="227"/>
      <c r="G7" s="227"/>
      <c r="H7" s="227"/>
      <c r="I7" s="227"/>
    </row>
    <row r="10" spans="1:13" ht="25.5">
      <c r="A10" s="86" t="s">
        <v>71</v>
      </c>
      <c r="B10" s="87" t="s">
        <v>4</v>
      </c>
      <c r="C10" s="87" t="s">
        <v>70</v>
      </c>
      <c r="D10" s="86" t="s">
        <v>5</v>
      </c>
      <c r="E10" s="88" t="s">
        <v>6</v>
      </c>
      <c r="F10" s="89" t="s">
        <v>72</v>
      </c>
      <c r="G10" s="89" t="s">
        <v>7</v>
      </c>
      <c r="H10" s="87" t="s">
        <v>8</v>
      </c>
      <c r="I10" s="90" t="s">
        <v>9</v>
      </c>
      <c r="J10" s="87" t="s">
        <v>10</v>
      </c>
      <c r="K10" s="87" t="s">
        <v>11</v>
      </c>
      <c r="L10" s="87" t="s">
        <v>12</v>
      </c>
      <c r="M10" s="87" t="s">
        <v>13</v>
      </c>
    </row>
    <row r="11" spans="1:13" ht="25.5">
      <c r="A11" s="24">
        <v>1</v>
      </c>
      <c r="B11" s="91" t="s">
        <v>18</v>
      </c>
      <c r="C11" s="24" t="s">
        <v>19</v>
      </c>
      <c r="D11" s="24" t="s">
        <v>20</v>
      </c>
      <c r="E11" s="92">
        <v>70</v>
      </c>
      <c r="F11" s="18"/>
      <c r="G11" s="18">
        <f>Tabela1[[#This Row],[Cena netto]]*Tabela1[[#This Row],[Ilość]]</f>
        <v>0</v>
      </c>
      <c r="H11" s="19"/>
      <c r="I11" s="20"/>
      <c r="J11" s="19"/>
      <c r="K11" s="19"/>
      <c r="L11" s="19"/>
      <c r="M11" s="21"/>
    </row>
    <row r="12" spans="1:13" ht="25.5">
      <c r="A12" s="24">
        <v>2</v>
      </c>
      <c r="B12" s="91" t="s">
        <v>22</v>
      </c>
      <c r="C12" s="24" t="s">
        <v>23</v>
      </c>
      <c r="D12" s="24" t="s">
        <v>20</v>
      </c>
      <c r="E12" s="92">
        <v>70</v>
      </c>
      <c r="F12" s="18"/>
      <c r="G12" s="18">
        <f>Tabela1[[#This Row],[Cena netto]]*Tabela1[[#This Row],[Ilość]]</f>
        <v>0</v>
      </c>
      <c r="H12" s="19"/>
      <c r="I12" s="20"/>
      <c r="J12" s="19"/>
      <c r="K12" s="19"/>
      <c r="L12" s="19"/>
      <c r="M12" s="21"/>
    </row>
    <row r="13" spans="1:13" ht="25.5">
      <c r="A13" s="24">
        <v>3</v>
      </c>
      <c r="B13" s="91" t="s">
        <v>25</v>
      </c>
      <c r="C13" s="24" t="s">
        <v>26</v>
      </c>
      <c r="D13" s="24" t="s">
        <v>20</v>
      </c>
      <c r="E13" s="92">
        <v>1200</v>
      </c>
      <c r="F13" s="18"/>
      <c r="G13" s="18">
        <f>Tabela1[[#This Row],[Cena netto]]*Tabela1[[#This Row],[Ilość]]</f>
        <v>0</v>
      </c>
      <c r="H13" s="19"/>
      <c r="I13" s="20"/>
      <c r="J13" s="19"/>
      <c r="K13" s="19"/>
      <c r="L13" s="19"/>
      <c r="M13" s="21"/>
    </row>
    <row r="14" spans="1:13" ht="25.5">
      <c r="A14" s="24">
        <v>4</v>
      </c>
      <c r="B14" s="91" t="s">
        <v>401</v>
      </c>
      <c r="C14" s="24" t="s">
        <v>28</v>
      </c>
      <c r="D14" s="24" t="s">
        <v>20</v>
      </c>
      <c r="E14" s="92">
        <v>700</v>
      </c>
      <c r="F14" s="18"/>
      <c r="G14" s="18">
        <f>Tabela1[[#This Row],[Cena netto]]*Tabela1[[#This Row],[Ilość]]</f>
        <v>0</v>
      </c>
      <c r="H14" s="19"/>
      <c r="I14" s="20"/>
      <c r="J14" s="19"/>
      <c r="K14" s="19"/>
      <c r="L14" s="19"/>
      <c r="M14" s="23"/>
    </row>
    <row r="15" spans="1:13">
      <c r="A15" s="24">
        <v>5</v>
      </c>
      <c r="B15" s="91" t="s">
        <v>30</v>
      </c>
      <c r="C15" s="24" t="s">
        <v>31</v>
      </c>
      <c r="D15" s="24" t="s">
        <v>32</v>
      </c>
      <c r="E15" s="92">
        <v>12000</v>
      </c>
      <c r="F15" s="18"/>
      <c r="G15" s="18">
        <f>Tabela1[[#This Row],[Cena netto]]*Tabela1[[#This Row],[Ilość]]</f>
        <v>0</v>
      </c>
      <c r="H15" s="19"/>
      <c r="I15" s="20"/>
      <c r="J15" s="19"/>
      <c r="K15" s="19"/>
      <c r="L15" s="19"/>
      <c r="M15" s="23"/>
    </row>
    <row r="16" spans="1:13">
      <c r="A16" s="24">
        <v>6</v>
      </c>
      <c r="B16" s="91" t="s">
        <v>30</v>
      </c>
      <c r="C16" s="24" t="s">
        <v>34</v>
      </c>
      <c r="D16" s="24" t="s">
        <v>32</v>
      </c>
      <c r="E16" s="92">
        <v>15000</v>
      </c>
      <c r="F16" s="18"/>
      <c r="G16" s="18">
        <f>Tabela1[[#This Row],[Cena netto]]*Tabela1[[#This Row],[Ilość]]</f>
        <v>0</v>
      </c>
      <c r="H16" s="19"/>
      <c r="I16" s="20"/>
      <c r="J16" s="19"/>
      <c r="K16" s="19"/>
      <c r="L16" s="19"/>
      <c r="M16" s="23"/>
    </row>
    <row r="17" spans="1:13">
      <c r="A17" s="24">
        <v>7</v>
      </c>
      <c r="B17" s="91" t="s">
        <v>30</v>
      </c>
      <c r="C17" s="24" t="s">
        <v>35</v>
      </c>
      <c r="D17" s="24" t="s">
        <v>32</v>
      </c>
      <c r="E17" s="92">
        <v>1500</v>
      </c>
      <c r="F17" s="18"/>
      <c r="G17" s="18">
        <f>Tabela1[[#This Row],[Cena netto]]*Tabela1[[#This Row],[Ilość]]</f>
        <v>0</v>
      </c>
      <c r="H17" s="19"/>
      <c r="I17" s="20"/>
      <c r="J17" s="19"/>
      <c r="K17" s="19"/>
      <c r="L17" s="19"/>
      <c r="M17" s="23"/>
    </row>
    <row r="18" spans="1:13">
      <c r="A18" s="24">
        <v>8</v>
      </c>
      <c r="B18" s="91" t="s">
        <v>36</v>
      </c>
      <c r="C18" s="24" t="s">
        <v>31</v>
      </c>
      <c r="D18" s="24" t="s">
        <v>32</v>
      </c>
      <c r="E18" s="92">
        <v>7440</v>
      </c>
      <c r="F18" s="18"/>
      <c r="G18" s="18">
        <f>Tabela1[[#This Row],[Cena netto]]*Tabela1[[#This Row],[Ilość]]</f>
        <v>0</v>
      </c>
      <c r="H18" s="19"/>
      <c r="I18" s="20"/>
      <c r="J18" s="19"/>
      <c r="K18" s="19"/>
      <c r="L18" s="19"/>
      <c r="M18" s="23"/>
    </row>
    <row r="19" spans="1:13">
      <c r="A19" s="24">
        <v>9</v>
      </c>
      <c r="B19" s="91" t="s">
        <v>36</v>
      </c>
      <c r="C19" s="24" t="s">
        <v>34</v>
      </c>
      <c r="D19" s="24" t="s">
        <v>32</v>
      </c>
      <c r="E19" s="92">
        <v>3500</v>
      </c>
      <c r="F19" s="18"/>
      <c r="G19" s="18">
        <f>Tabela1[[#This Row],[Cena netto]]*Tabela1[[#This Row],[Ilość]]</f>
        <v>0</v>
      </c>
      <c r="H19" s="19"/>
      <c r="I19" s="20"/>
      <c r="J19" s="19"/>
      <c r="K19" s="19"/>
      <c r="L19" s="19"/>
      <c r="M19" s="23"/>
    </row>
    <row r="20" spans="1:13">
      <c r="A20" s="24">
        <v>10</v>
      </c>
      <c r="B20" s="91" t="s">
        <v>37</v>
      </c>
      <c r="C20" s="24" t="s">
        <v>413</v>
      </c>
      <c r="D20" s="24" t="s">
        <v>32</v>
      </c>
      <c r="E20" s="92">
        <v>600</v>
      </c>
      <c r="F20" s="18"/>
      <c r="G20" s="18">
        <f>Tabela1[[#This Row],[Cena netto]]*Tabela1[[#This Row],[Ilość]]</f>
        <v>0</v>
      </c>
      <c r="H20" s="19"/>
      <c r="I20" s="20"/>
      <c r="J20" s="19"/>
      <c r="K20" s="19"/>
      <c r="L20" s="19"/>
      <c r="M20" s="23"/>
    </row>
    <row r="21" spans="1:13">
      <c r="A21" s="24">
        <v>11</v>
      </c>
      <c r="B21" s="91" t="s">
        <v>39</v>
      </c>
      <c r="C21" s="24" t="s">
        <v>40</v>
      </c>
      <c r="D21" s="24" t="s">
        <v>20</v>
      </c>
      <c r="E21" s="92">
        <v>11000</v>
      </c>
      <c r="F21" s="18"/>
      <c r="G21" s="18">
        <f>Tabela1[[#This Row],[Cena netto]]*Tabela1[[#This Row],[Ilość]]</f>
        <v>0</v>
      </c>
      <c r="H21" s="19"/>
      <c r="I21" s="20"/>
      <c r="J21" s="19"/>
      <c r="K21" s="19"/>
      <c r="L21" s="19"/>
      <c r="M21" s="23"/>
    </row>
    <row r="22" spans="1:13">
      <c r="A22" s="24">
        <v>12</v>
      </c>
      <c r="B22" s="91" t="s">
        <v>41</v>
      </c>
      <c r="C22" s="24" t="s">
        <v>42</v>
      </c>
      <c r="D22" s="24" t="s">
        <v>20</v>
      </c>
      <c r="E22" s="92">
        <v>25000</v>
      </c>
      <c r="F22" s="18"/>
      <c r="G22" s="18">
        <f>Tabela1[[#This Row],[Cena netto]]*Tabela1[[#This Row],[Ilość]]</f>
        <v>0</v>
      </c>
      <c r="H22" s="19"/>
      <c r="I22" s="20"/>
      <c r="J22" s="19"/>
      <c r="K22" s="19"/>
      <c r="L22" s="19"/>
      <c r="M22" s="23"/>
    </row>
    <row r="23" spans="1:13">
      <c r="A23" s="24">
        <v>13</v>
      </c>
      <c r="B23" s="91" t="s">
        <v>41</v>
      </c>
      <c r="C23" s="24" t="s">
        <v>43</v>
      </c>
      <c r="D23" s="24" t="s">
        <v>20</v>
      </c>
      <c r="E23" s="92">
        <v>12500</v>
      </c>
      <c r="F23" s="18"/>
      <c r="G23" s="18">
        <f>Tabela1[[#This Row],[Cena netto]]*Tabela1[[#This Row],[Ilość]]</f>
        <v>0</v>
      </c>
      <c r="H23" s="19"/>
      <c r="I23" s="20"/>
      <c r="J23" s="19"/>
      <c r="K23" s="19"/>
      <c r="L23" s="19"/>
      <c r="M23" s="23"/>
    </row>
    <row r="24" spans="1:13" ht="25.5">
      <c r="A24" s="24">
        <v>14</v>
      </c>
      <c r="B24" s="91" t="s">
        <v>44</v>
      </c>
      <c r="C24" s="24" t="s">
        <v>45</v>
      </c>
      <c r="D24" s="24" t="s">
        <v>20</v>
      </c>
      <c r="E24" s="92">
        <v>900</v>
      </c>
      <c r="F24" s="18"/>
      <c r="G24" s="18">
        <f>Tabela1[[#This Row],[Cena netto]]*Tabela1[[#This Row],[Ilość]]</f>
        <v>0</v>
      </c>
      <c r="H24" s="19"/>
      <c r="I24" s="20"/>
      <c r="J24" s="19"/>
      <c r="K24" s="19"/>
      <c r="L24" s="19"/>
      <c r="M24" s="23"/>
    </row>
    <row r="25" spans="1:13" ht="151.9" customHeight="1">
      <c r="A25" s="24">
        <v>15</v>
      </c>
      <c r="B25" s="93" t="s">
        <v>397</v>
      </c>
      <c r="C25" s="24" t="s">
        <v>46</v>
      </c>
      <c r="D25" s="24" t="s">
        <v>47</v>
      </c>
      <c r="E25" s="92">
        <v>6000</v>
      </c>
      <c r="F25" s="64"/>
      <c r="G25" s="18">
        <f>Tabela1[[#This Row],[Cena netto]]*Tabela1[[#This Row],[Ilość]]</f>
        <v>0</v>
      </c>
      <c r="H25" s="19"/>
      <c r="I25" s="20"/>
      <c r="J25" s="19"/>
      <c r="K25" s="19"/>
      <c r="L25" s="19"/>
      <c r="M25" s="23"/>
    </row>
    <row r="26" spans="1:13">
      <c r="A26" s="24">
        <v>16</v>
      </c>
      <c r="B26" s="93" t="s">
        <v>73</v>
      </c>
      <c r="C26" s="24" t="s">
        <v>48</v>
      </c>
      <c r="D26" s="24" t="s">
        <v>32</v>
      </c>
      <c r="E26" s="92">
        <v>40</v>
      </c>
      <c r="F26" s="17"/>
      <c r="G26" s="18">
        <f>Tabela1[[#This Row],[Cena netto]]*Tabela1[[#This Row],[Ilość]]</f>
        <v>0</v>
      </c>
      <c r="H26" s="19"/>
      <c r="I26" s="20"/>
      <c r="J26" s="19"/>
      <c r="K26" s="19"/>
      <c r="L26" s="19"/>
      <c r="M26" s="23"/>
    </row>
    <row r="27" spans="1:13">
      <c r="A27" s="24">
        <v>17</v>
      </c>
      <c r="B27" s="93" t="s">
        <v>49</v>
      </c>
      <c r="C27" s="24" t="s">
        <v>28</v>
      </c>
      <c r="D27" s="24" t="s">
        <v>32</v>
      </c>
      <c r="E27" s="92">
        <v>800</v>
      </c>
      <c r="F27" s="17"/>
      <c r="G27" s="18">
        <f>Tabela1[[#This Row],[Cena netto]]*Tabela1[[#This Row],[Ilość]]</f>
        <v>0</v>
      </c>
      <c r="H27" s="19"/>
      <c r="I27" s="20"/>
      <c r="J27" s="19"/>
      <c r="K27" s="19"/>
      <c r="L27" s="19"/>
      <c r="M27" s="23"/>
    </row>
    <row r="28" spans="1:13">
      <c r="A28" s="24">
        <v>18</v>
      </c>
      <c r="B28" s="91" t="s">
        <v>75</v>
      </c>
      <c r="C28" s="24" t="s">
        <v>50</v>
      </c>
      <c r="D28" s="24" t="s">
        <v>32</v>
      </c>
      <c r="E28" s="92">
        <v>600</v>
      </c>
      <c r="F28" s="17"/>
      <c r="G28" s="18">
        <f>Tabela1[[#This Row],[Cena netto]]*Tabela1[[#This Row],[Ilość]]</f>
        <v>0</v>
      </c>
      <c r="H28" s="19"/>
      <c r="I28" s="20"/>
      <c r="J28" s="19"/>
      <c r="K28" s="19"/>
      <c r="L28" s="19"/>
      <c r="M28" s="23"/>
    </row>
    <row r="29" spans="1:13">
      <c r="A29" s="24">
        <v>19</v>
      </c>
      <c r="B29" s="93" t="s">
        <v>74</v>
      </c>
      <c r="C29" s="24" t="s">
        <v>50</v>
      </c>
      <c r="D29" s="24" t="s">
        <v>32</v>
      </c>
      <c r="E29" s="92">
        <v>1600</v>
      </c>
      <c r="F29" s="17"/>
      <c r="G29" s="18">
        <f>Tabela1[[#This Row],[Cena netto]]*Tabela1[[#This Row],[Ilość]]</f>
        <v>0</v>
      </c>
      <c r="H29" s="19"/>
      <c r="I29" s="20"/>
      <c r="J29" s="19"/>
      <c r="K29" s="19"/>
      <c r="L29" s="19"/>
      <c r="M29" s="23"/>
    </row>
    <row r="30" spans="1:13">
      <c r="A30" s="24">
        <v>20</v>
      </c>
      <c r="B30" s="93" t="s">
        <v>49</v>
      </c>
      <c r="C30" s="24" t="s">
        <v>51</v>
      </c>
      <c r="D30" s="24" t="s">
        <v>32</v>
      </c>
      <c r="E30" s="92">
        <v>300</v>
      </c>
      <c r="F30" s="17"/>
      <c r="G30" s="18">
        <f>Tabela1[[#This Row],[Cena netto]]*Tabela1[[#This Row],[Ilość]]</f>
        <v>0</v>
      </c>
      <c r="H30" s="19"/>
      <c r="I30" s="20"/>
      <c r="J30" s="19"/>
      <c r="K30" s="19"/>
      <c r="L30" s="19"/>
      <c r="M30" s="23"/>
    </row>
    <row r="31" spans="1:13">
      <c r="A31" s="24">
        <v>21</v>
      </c>
      <c r="B31" s="93" t="s">
        <v>76</v>
      </c>
      <c r="C31" s="24" t="s">
        <v>51</v>
      </c>
      <c r="D31" s="24" t="s">
        <v>32</v>
      </c>
      <c r="E31" s="92">
        <v>300</v>
      </c>
      <c r="F31" s="17"/>
      <c r="G31" s="18">
        <f>Tabela1[[#This Row],[Cena netto]]*Tabela1[[#This Row],[Ilość]]</f>
        <v>0</v>
      </c>
      <c r="H31" s="19"/>
      <c r="I31" s="20"/>
      <c r="J31" s="19"/>
      <c r="K31" s="19"/>
      <c r="L31" s="19"/>
      <c r="M31" s="23"/>
    </row>
    <row r="32" spans="1:13">
      <c r="A32" s="24">
        <v>22</v>
      </c>
      <c r="B32" s="93" t="s">
        <v>49</v>
      </c>
      <c r="C32" s="24" t="s">
        <v>52</v>
      </c>
      <c r="D32" s="24" t="s">
        <v>32</v>
      </c>
      <c r="E32" s="92">
        <v>200</v>
      </c>
      <c r="F32" s="17"/>
      <c r="G32" s="18">
        <f>Tabela1[[#This Row],[Cena netto]]*Tabela1[[#This Row],[Ilość]]</f>
        <v>0</v>
      </c>
      <c r="H32" s="19"/>
      <c r="I32" s="20"/>
      <c r="J32" s="19"/>
      <c r="K32" s="19"/>
      <c r="L32" s="19"/>
      <c r="M32" s="23"/>
    </row>
    <row r="33" spans="1:13">
      <c r="A33" s="24">
        <v>23</v>
      </c>
      <c r="B33" s="93" t="s">
        <v>76</v>
      </c>
      <c r="C33" s="24" t="s">
        <v>52</v>
      </c>
      <c r="D33" s="24" t="s">
        <v>32</v>
      </c>
      <c r="E33" s="92">
        <v>100</v>
      </c>
      <c r="F33" s="17"/>
      <c r="G33" s="18">
        <f>Tabela1[[#This Row],[Cena netto]]*Tabela1[[#This Row],[Ilość]]</f>
        <v>0</v>
      </c>
      <c r="H33" s="19"/>
      <c r="I33" s="20"/>
      <c r="J33" s="19"/>
      <c r="K33" s="19"/>
      <c r="L33" s="19"/>
      <c r="M33" s="23"/>
    </row>
    <row r="34" spans="1:13">
      <c r="A34" s="24">
        <v>24</v>
      </c>
      <c r="B34" s="93" t="s">
        <v>77</v>
      </c>
      <c r="C34" s="24" t="s">
        <v>53</v>
      </c>
      <c r="D34" s="24" t="s">
        <v>32</v>
      </c>
      <c r="E34" s="92">
        <v>1000</v>
      </c>
      <c r="F34" s="17"/>
      <c r="G34" s="18">
        <f>Tabela1[[#This Row],[Cena netto]]*Tabela1[[#This Row],[Ilość]]</f>
        <v>0</v>
      </c>
      <c r="H34" s="19"/>
      <c r="I34" s="20"/>
      <c r="J34" s="19"/>
      <c r="K34" s="19"/>
      <c r="L34" s="19"/>
      <c r="M34" s="207"/>
    </row>
    <row r="35" spans="1:13">
      <c r="A35" s="24">
        <v>25</v>
      </c>
      <c r="B35" s="93" t="s">
        <v>77</v>
      </c>
      <c r="C35" s="24" t="s">
        <v>50</v>
      </c>
      <c r="D35" s="24" t="s">
        <v>32</v>
      </c>
      <c r="E35" s="92">
        <v>1000</v>
      </c>
      <c r="F35" s="17"/>
      <c r="G35" s="18">
        <f>Tabela1[[#This Row],[Cena netto]]*Tabela1[[#This Row],[Ilość]]</f>
        <v>0</v>
      </c>
      <c r="H35" s="19"/>
      <c r="I35" s="20"/>
      <c r="J35" s="19"/>
      <c r="K35" s="19"/>
      <c r="L35" s="19"/>
      <c r="M35" s="207"/>
    </row>
    <row r="36" spans="1:13">
      <c r="A36" s="24">
        <v>26</v>
      </c>
      <c r="B36" s="93" t="s">
        <v>77</v>
      </c>
      <c r="C36" s="24" t="s">
        <v>54</v>
      </c>
      <c r="D36" s="24" t="s">
        <v>32</v>
      </c>
      <c r="E36" s="92">
        <v>800</v>
      </c>
      <c r="F36" s="17"/>
      <c r="G36" s="18">
        <f>Tabela1[[#This Row],[Cena netto]]*Tabela1[[#This Row],[Ilość]]</f>
        <v>0</v>
      </c>
      <c r="H36" s="19"/>
      <c r="I36" s="20"/>
      <c r="J36" s="19"/>
      <c r="K36" s="19"/>
      <c r="L36" s="19"/>
      <c r="M36" s="207"/>
    </row>
    <row r="37" spans="1:13">
      <c r="A37" s="24">
        <v>27</v>
      </c>
      <c r="B37" s="93" t="s">
        <v>77</v>
      </c>
      <c r="C37" s="24" t="s">
        <v>51</v>
      </c>
      <c r="D37" s="24" t="s">
        <v>32</v>
      </c>
      <c r="E37" s="92">
        <v>200</v>
      </c>
      <c r="F37" s="17"/>
      <c r="G37" s="18">
        <f>Tabela1[[#This Row],[Cena netto]]*Tabela1[[#This Row],[Ilość]]</f>
        <v>0</v>
      </c>
      <c r="H37" s="19"/>
      <c r="I37" s="20"/>
      <c r="J37" s="19"/>
      <c r="K37" s="19"/>
      <c r="L37" s="19"/>
      <c r="M37" s="207"/>
    </row>
    <row r="38" spans="1:13">
      <c r="A38" s="24">
        <v>28</v>
      </c>
      <c r="B38" s="93" t="s">
        <v>77</v>
      </c>
      <c r="C38" s="24" t="s">
        <v>55</v>
      </c>
      <c r="D38" s="24" t="s">
        <v>32</v>
      </c>
      <c r="E38" s="92">
        <v>200</v>
      </c>
      <c r="F38" s="17"/>
      <c r="G38" s="18">
        <f>Tabela1[[#This Row],[Cena netto]]*Tabela1[[#This Row],[Ilość]]</f>
        <v>0</v>
      </c>
      <c r="H38" s="19"/>
      <c r="I38" s="20"/>
      <c r="J38" s="19"/>
      <c r="K38" s="19"/>
      <c r="L38" s="19"/>
      <c r="M38" s="207"/>
    </row>
    <row r="39" spans="1:13">
      <c r="A39" s="24">
        <v>29</v>
      </c>
      <c r="B39" s="93" t="s">
        <v>56</v>
      </c>
      <c r="C39" s="24" t="s">
        <v>50</v>
      </c>
      <c r="D39" s="24" t="s">
        <v>32</v>
      </c>
      <c r="E39" s="92">
        <v>500</v>
      </c>
      <c r="F39" s="17"/>
      <c r="G39" s="18">
        <f>Tabela1[[#This Row],[Cena netto]]*Tabela1[[#This Row],[Ilość]]</f>
        <v>0</v>
      </c>
      <c r="H39" s="19"/>
      <c r="I39" s="20"/>
      <c r="J39" s="19"/>
      <c r="K39" s="19"/>
      <c r="L39" s="19"/>
      <c r="M39" s="21"/>
    </row>
    <row r="40" spans="1:13">
      <c r="A40" s="24">
        <v>30</v>
      </c>
      <c r="B40" s="93" t="s">
        <v>56</v>
      </c>
      <c r="C40" s="24" t="s">
        <v>57</v>
      </c>
      <c r="D40" s="24" t="s">
        <v>32</v>
      </c>
      <c r="E40" s="92">
        <v>300</v>
      </c>
      <c r="F40" s="17"/>
      <c r="G40" s="18">
        <f>Tabela1[[#This Row],[Cena netto]]*Tabela1[[#This Row],[Ilość]]</f>
        <v>0</v>
      </c>
      <c r="H40" s="19"/>
      <c r="I40" s="20"/>
      <c r="J40" s="19"/>
      <c r="K40" s="19"/>
      <c r="L40" s="19"/>
      <c r="M40" s="21"/>
    </row>
    <row r="41" spans="1:13">
      <c r="A41" s="24">
        <v>31</v>
      </c>
      <c r="B41" s="93" t="s">
        <v>56</v>
      </c>
      <c r="C41" s="24" t="s">
        <v>52</v>
      </c>
      <c r="D41" s="24" t="s">
        <v>32</v>
      </c>
      <c r="E41" s="92">
        <v>500</v>
      </c>
      <c r="F41" s="17"/>
      <c r="G41" s="18">
        <f>Tabela1[[#This Row],[Cena netto]]*Tabela1[[#This Row],[Ilość]]</f>
        <v>0</v>
      </c>
      <c r="H41" s="19"/>
      <c r="I41" s="20"/>
      <c r="J41" s="19"/>
      <c r="K41" s="19"/>
      <c r="L41" s="19"/>
      <c r="M41" s="21"/>
    </row>
    <row r="42" spans="1:13">
      <c r="A42" s="24">
        <v>32</v>
      </c>
      <c r="B42" s="93" t="s">
        <v>56</v>
      </c>
      <c r="C42" s="24" t="s">
        <v>58</v>
      </c>
      <c r="D42" s="24" t="s">
        <v>32</v>
      </c>
      <c r="E42" s="92">
        <v>300</v>
      </c>
      <c r="F42" s="17"/>
      <c r="G42" s="18">
        <f>Tabela1[[#This Row],[Cena netto]]*Tabela1[[#This Row],[Ilość]]</f>
        <v>0</v>
      </c>
      <c r="H42" s="19"/>
      <c r="I42" s="20"/>
      <c r="J42" s="19"/>
      <c r="K42" s="19"/>
      <c r="L42" s="19"/>
      <c r="M42" s="21"/>
    </row>
    <row r="43" spans="1:13">
      <c r="A43" s="24">
        <v>33</v>
      </c>
      <c r="B43" s="93" t="s">
        <v>59</v>
      </c>
      <c r="C43" s="24" t="s">
        <v>54</v>
      </c>
      <c r="D43" s="24" t="s">
        <v>32</v>
      </c>
      <c r="E43" s="92">
        <v>200</v>
      </c>
      <c r="F43" s="17"/>
      <c r="G43" s="18">
        <f>Tabela1[[#This Row],[Cena netto]]*Tabela1[[#This Row],[Ilość]]</f>
        <v>0</v>
      </c>
      <c r="H43" s="19"/>
      <c r="I43" s="20"/>
      <c r="J43" s="19"/>
      <c r="K43" s="19"/>
      <c r="L43" s="19"/>
      <c r="M43" s="207"/>
    </row>
    <row r="44" spans="1:13">
      <c r="A44" s="24">
        <v>34</v>
      </c>
      <c r="B44" s="93" t="s">
        <v>59</v>
      </c>
      <c r="C44" s="24" t="s">
        <v>57</v>
      </c>
      <c r="D44" s="24" t="s">
        <v>32</v>
      </c>
      <c r="E44" s="92">
        <v>500</v>
      </c>
      <c r="F44" s="17"/>
      <c r="G44" s="18">
        <f>Tabela1[[#This Row],[Cena netto]]*Tabela1[[#This Row],[Ilość]]</f>
        <v>0</v>
      </c>
      <c r="H44" s="19"/>
      <c r="I44" s="20"/>
      <c r="J44" s="19"/>
      <c r="K44" s="19"/>
      <c r="L44" s="19"/>
      <c r="M44" s="207"/>
    </row>
    <row r="45" spans="1:13">
      <c r="A45" s="24">
        <v>35</v>
      </c>
      <c r="B45" s="93" t="s">
        <v>59</v>
      </c>
      <c r="C45" s="24" t="s">
        <v>60</v>
      </c>
      <c r="D45" s="24" t="s">
        <v>32</v>
      </c>
      <c r="E45" s="92">
        <v>100</v>
      </c>
      <c r="F45" s="17"/>
      <c r="G45" s="18">
        <f>Tabela1[[#This Row],[Cena netto]]*Tabela1[[#This Row],[Ilość]]</f>
        <v>0</v>
      </c>
      <c r="H45" s="19"/>
      <c r="I45" s="20"/>
      <c r="J45" s="19"/>
      <c r="K45" s="19"/>
      <c r="L45" s="19"/>
      <c r="M45" s="207"/>
    </row>
    <row r="46" spans="1:13">
      <c r="A46" s="24">
        <v>36</v>
      </c>
      <c r="B46" s="93" t="s">
        <v>59</v>
      </c>
      <c r="C46" s="24" t="s">
        <v>55</v>
      </c>
      <c r="D46" s="24" t="s">
        <v>32</v>
      </c>
      <c r="E46" s="92">
        <v>200</v>
      </c>
      <c r="F46" s="17"/>
      <c r="G46" s="18">
        <f>Tabela1[[#This Row],[Cena netto]]*Tabela1[[#This Row],[Ilość]]</f>
        <v>0</v>
      </c>
      <c r="H46" s="19"/>
      <c r="I46" s="20"/>
      <c r="J46" s="19"/>
      <c r="K46" s="19"/>
      <c r="L46" s="19"/>
      <c r="M46" s="21"/>
    </row>
    <row r="47" spans="1:13">
      <c r="A47" s="24">
        <v>37</v>
      </c>
      <c r="B47" s="93" t="s">
        <v>59</v>
      </c>
      <c r="C47" s="24" t="s">
        <v>61</v>
      </c>
      <c r="D47" s="24" t="s">
        <v>32</v>
      </c>
      <c r="E47" s="92">
        <v>200</v>
      </c>
      <c r="F47" s="17"/>
      <c r="G47" s="18">
        <f>Tabela1[[#This Row],[Cena netto]]*Tabela1[[#This Row],[Ilość]]</f>
        <v>0</v>
      </c>
      <c r="H47" s="19"/>
      <c r="I47" s="20"/>
      <c r="J47" s="19"/>
      <c r="K47" s="19"/>
      <c r="L47" s="19"/>
      <c r="M47" s="207"/>
    </row>
    <row r="48" spans="1:13" ht="25.5">
      <c r="A48" s="24">
        <v>38</v>
      </c>
      <c r="B48" s="93" t="s">
        <v>62</v>
      </c>
      <c r="C48" s="24" t="s">
        <v>63</v>
      </c>
      <c r="D48" s="24" t="s">
        <v>32</v>
      </c>
      <c r="E48" s="92">
        <v>50</v>
      </c>
      <c r="F48" s="17"/>
      <c r="G48" s="18">
        <f>Tabela1[[#This Row],[Cena netto]]*Tabela1[[#This Row],[Ilość]]</f>
        <v>0</v>
      </c>
      <c r="H48" s="19"/>
      <c r="I48" s="20"/>
      <c r="J48" s="19"/>
      <c r="K48" s="19"/>
      <c r="L48" s="19"/>
      <c r="M48" s="21"/>
    </row>
    <row r="49" spans="1:13">
      <c r="A49" s="24">
        <v>39</v>
      </c>
      <c r="B49" s="93" t="s">
        <v>64</v>
      </c>
      <c r="C49" s="24" t="s">
        <v>65</v>
      </c>
      <c r="D49" s="24" t="s">
        <v>32</v>
      </c>
      <c r="E49" s="92">
        <v>150</v>
      </c>
      <c r="F49" s="17"/>
      <c r="G49" s="18">
        <f>Tabela1[[#This Row],[Cena netto]]*Tabela1[[#This Row],[Ilość]]</f>
        <v>0</v>
      </c>
      <c r="H49" s="19"/>
      <c r="I49" s="20"/>
      <c r="J49" s="19"/>
      <c r="K49" s="19"/>
      <c r="L49" s="19"/>
      <c r="M49" s="21"/>
    </row>
    <row r="50" spans="1:13">
      <c r="A50" s="24">
        <v>40</v>
      </c>
      <c r="B50" s="93" t="s">
        <v>66</v>
      </c>
      <c r="C50" s="24" t="s">
        <v>67</v>
      </c>
      <c r="D50" s="24" t="s">
        <v>32</v>
      </c>
      <c r="E50" s="92">
        <v>200</v>
      </c>
      <c r="F50" s="17"/>
      <c r="G50" s="18">
        <f>Tabela1[[#This Row],[Cena netto]]*Tabela1[[#This Row],[Ilość]]</f>
        <v>0</v>
      </c>
      <c r="H50" s="19"/>
      <c r="I50" s="20"/>
      <c r="J50" s="19"/>
      <c r="K50" s="19"/>
      <c r="L50" s="19"/>
      <c r="M50" s="23"/>
    </row>
    <row r="51" spans="1:13">
      <c r="A51" s="24">
        <v>41</v>
      </c>
      <c r="B51" s="93" t="s">
        <v>68</v>
      </c>
      <c r="C51" s="24" t="s">
        <v>78</v>
      </c>
      <c r="D51" s="24" t="s">
        <v>69</v>
      </c>
      <c r="E51" s="92">
        <v>100</v>
      </c>
      <c r="F51" s="17"/>
      <c r="G51" s="18">
        <f>Tabela1[[#This Row],[Cena netto]]*Tabela1[[#This Row],[Ilość]]</f>
        <v>0</v>
      </c>
      <c r="H51" s="19"/>
      <c r="I51" s="20"/>
      <c r="J51" s="19"/>
      <c r="K51" s="19"/>
      <c r="L51" s="19"/>
      <c r="M51" s="21"/>
    </row>
    <row r="52" spans="1:13">
      <c r="A52" s="24">
        <v>42</v>
      </c>
      <c r="B52" s="91" t="s">
        <v>36</v>
      </c>
      <c r="C52" s="24" t="s">
        <v>38</v>
      </c>
      <c r="D52" s="24" t="s">
        <v>32</v>
      </c>
      <c r="E52" s="92">
        <v>6200</v>
      </c>
      <c r="F52" s="17"/>
      <c r="G52" s="18">
        <f>Tabela1[[#This Row],[Cena netto]]*Tabela1[[#This Row],[Ilość]]</f>
        <v>0</v>
      </c>
      <c r="H52" s="19"/>
      <c r="I52" s="20"/>
      <c r="J52" s="19"/>
      <c r="K52" s="19"/>
      <c r="L52" s="19"/>
      <c r="M52" s="23"/>
    </row>
    <row r="53" spans="1:13">
      <c r="A53" s="24">
        <v>43</v>
      </c>
      <c r="B53" s="91" t="s">
        <v>36</v>
      </c>
      <c r="C53" s="24" t="s">
        <v>79</v>
      </c>
      <c r="D53" s="24" t="s">
        <v>32</v>
      </c>
      <c r="E53" s="92">
        <v>2200</v>
      </c>
      <c r="F53" s="17"/>
      <c r="G53" s="18">
        <f>Tabela1[[#This Row],[Cena netto]]*Tabela1[[#This Row],[Ilość]]</f>
        <v>0</v>
      </c>
      <c r="H53" s="19"/>
      <c r="I53" s="20"/>
      <c r="J53" s="19"/>
      <c r="K53" s="19"/>
      <c r="L53" s="19"/>
      <c r="M53" s="23"/>
    </row>
    <row r="54" spans="1:13" ht="25.5">
      <c r="A54" s="24">
        <v>44</v>
      </c>
      <c r="B54" s="91" t="s">
        <v>110</v>
      </c>
      <c r="C54" s="24" t="s">
        <v>414</v>
      </c>
      <c r="D54" s="24" t="s">
        <v>32</v>
      </c>
      <c r="E54" s="92">
        <v>200</v>
      </c>
      <c r="F54" s="17"/>
      <c r="G54" s="18">
        <f>Tabela1[[#This Row],[Cena netto]]*Tabela1[[#This Row],[Ilość]]</f>
        <v>0</v>
      </c>
      <c r="H54" s="19"/>
      <c r="I54" s="20"/>
      <c r="J54" s="19"/>
      <c r="K54" s="19"/>
      <c r="L54" s="19"/>
      <c r="M54" s="21"/>
    </row>
    <row r="55" spans="1:13" ht="25.5">
      <c r="A55" s="24">
        <v>45</v>
      </c>
      <c r="B55" s="91" t="s">
        <v>110</v>
      </c>
      <c r="C55" s="24" t="s">
        <v>52</v>
      </c>
      <c r="D55" s="24" t="s">
        <v>32</v>
      </c>
      <c r="E55" s="92">
        <v>200</v>
      </c>
      <c r="F55" s="17"/>
      <c r="G55" s="18">
        <f>Tabela1[[#This Row],[Cena netto]]*Tabela1[[#This Row],[Ilość]]</f>
        <v>0</v>
      </c>
      <c r="H55" s="19"/>
      <c r="I55" s="20"/>
      <c r="J55" s="19"/>
      <c r="K55" s="19"/>
      <c r="L55" s="19"/>
      <c r="M55" s="21"/>
    </row>
    <row r="56" spans="1:13" ht="25.5">
      <c r="A56" s="24">
        <v>46</v>
      </c>
      <c r="B56" s="91" t="s">
        <v>110</v>
      </c>
      <c r="C56" s="24" t="s">
        <v>80</v>
      </c>
      <c r="D56" s="24" t="s">
        <v>32</v>
      </c>
      <c r="E56" s="92">
        <v>600</v>
      </c>
      <c r="F56" s="17"/>
      <c r="G56" s="18">
        <f>Tabela1[[#This Row],[Cena netto]]*Tabela1[[#This Row],[Ilość]]</f>
        <v>0</v>
      </c>
      <c r="H56" s="19"/>
      <c r="I56" s="20"/>
      <c r="J56" s="19"/>
      <c r="K56" s="19"/>
      <c r="L56" s="19"/>
      <c r="M56" s="21"/>
    </row>
    <row r="57" spans="1:13" ht="25.5">
      <c r="A57" s="24">
        <v>47</v>
      </c>
      <c r="B57" s="91" t="s">
        <v>398</v>
      </c>
      <c r="C57" s="24" t="s">
        <v>50</v>
      </c>
      <c r="D57" s="24" t="s">
        <v>20</v>
      </c>
      <c r="E57" s="92">
        <v>1500</v>
      </c>
      <c r="F57" s="17"/>
      <c r="G57" s="18">
        <f>Tabela1[[#This Row],[Cena netto]]*Tabela1[[#This Row],[Ilość]]</f>
        <v>0</v>
      </c>
      <c r="H57" s="19"/>
      <c r="I57" s="20"/>
      <c r="J57" s="19"/>
      <c r="K57" s="19"/>
      <c r="L57" s="19"/>
      <c r="M57" s="21"/>
    </row>
    <row r="58" spans="1:13" ht="25.5">
      <c r="A58" s="24">
        <v>48</v>
      </c>
      <c r="B58" s="91" t="s">
        <v>398</v>
      </c>
      <c r="C58" s="24" t="s">
        <v>81</v>
      </c>
      <c r="D58" s="24" t="s">
        <v>20</v>
      </c>
      <c r="E58" s="92">
        <v>1500</v>
      </c>
      <c r="F58" s="17"/>
      <c r="G58" s="18">
        <f>Tabela1[[#This Row],[Cena netto]]*Tabela1[[#This Row],[Ilość]]</f>
        <v>0</v>
      </c>
      <c r="H58" s="19"/>
      <c r="I58" s="20"/>
      <c r="J58" s="19"/>
      <c r="K58" s="19"/>
      <c r="L58" s="19"/>
      <c r="M58" s="21"/>
    </row>
    <row r="59" spans="1:13" ht="25.5">
      <c r="A59" s="24">
        <v>49</v>
      </c>
      <c r="B59" s="91" t="s">
        <v>399</v>
      </c>
      <c r="C59" s="24" t="s">
        <v>50</v>
      </c>
      <c r="D59" s="24" t="s">
        <v>20</v>
      </c>
      <c r="E59" s="92">
        <v>1500</v>
      </c>
      <c r="F59" s="17"/>
      <c r="G59" s="18">
        <f>Tabela1[[#This Row],[Cena netto]]*Tabela1[[#This Row],[Ilość]]</f>
        <v>0</v>
      </c>
      <c r="H59" s="19"/>
      <c r="I59" s="20"/>
      <c r="J59" s="19"/>
      <c r="K59" s="19"/>
      <c r="L59" s="19"/>
      <c r="M59" s="21"/>
    </row>
    <row r="60" spans="1:13" ht="25.5">
      <c r="A60" s="24">
        <v>50</v>
      </c>
      <c r="B60" s="91" t="s">
        <v>399</v>
      </c>
      <c r="C60" s="24" t="s">
        <v>81</v>
      </c>
      <c r="D60" s="24" t="s">
        <v>20</v>
      </c>
      <c r="E60" s="92">
        <v>1500</v>
      </c>
      <c r="F60" s="17"/>
      <c r="G60" s="18">
        <f>Tabela1[[#This Row],[Cena netto]]*Tabela1[[#This Row],[Ilość]]</f>
        <v>0</v>
      </c>
      <c r="H60" s="19"/>
      <c r="I60" s="20"/>
      <c r="J60" s="19"/>
      <c r="K60" s="19"/>
      <c r="L60" s="19"/>
      <c r="M60" s="21"/>
    </row>
    <row r="61" spans="1:13">
      <c r="A61" s="24">
        <v>51</v>
      </c>
      <c r="B61" s="91" t="s">
        <v>108</v>
      </c>
      <c r="C61" s="24" t="s">
        <v>50</v>
      </c>
      <c r="D61" s="24" t="s">
        <v>32</v>
      </c>
      <c r="E61" s="92">
        <v>400</v>
      </c>
      <c r="F61" s="17"/>
      <c r="G61" s="18">
        <f>Tabela1[[#This Row],[Cena netto]]*Tabela1[[#This Row],[Ilość]]</f>
        <v>0</v>
      </c>
      <c r="H61" s="19"/>
      <c r="I61" s="20"/>
      <c r="J61" s="19"/>
      <c r="K61" s="208"/>
      <c r="L61" s="24"/>
      <c r="M61" s="207"/>
    </row>
    <row r="62" spans="1:13" ht="25.5">
      <c r="A62" s="24">
        <v>52</v>
      </c>
      <c r="B62" s="91" t="s">
        <v>109</v>
      </c>
      <c r="C62" s="24" t="s">
        <v>43</v>
      </c>
      <c r="D62" s="24" t="s">
        <v>32</v>
      </c>
      <c r="E62" s="92">
        <v>40</v>
      </c>
      <c r="F62" s="17"/>
      <c r="G62" s="18">
        <f>Tabela1[[#This Row],[Cena netto]]*Tabela1[[#This Row],[Ilość]]</f>
        <v>0</v>
      </c>
      <c r="H62" s="19"/>
      <c r="I62" s="20"/>
      <c r="J62" s="19"/>
      <c r="K62" s="19"/>
      <c r="L62" s="24"/>
      <c r="M62" s="21"/>
    </row>
    <row r="63" spans="1:13" ht="25.5">
      <c r="A63" s="24">
        <v>53</v>
      </c>
      <c r="B63" s="91" t="s">
        <v>109</v>
      </c>
      <c r="C63" s="24" t="s">
        <v>50</v>
      </c>
      <c r="D63" s="24" t="s">
        <v>32</v>
      </c>
      <c r="E63" s="92">
        <v>1000</v>
      </c>
      <c r="F63" s="17"/>
      <c r="G63" s="18">
        <f>Tabela1[[#This Row],[Cena netto]]*Tabela1[[#This Row],[Ilość]]</f>
        <v>0</v>
      </c>
      <c r="H63" s="19"/>
      <c r="I63" s="20"/>
      <c r="J63" s="19"/>
      <c r="K63" s="19"/>
      <c r="L63" s="24"/>
      <c r="M63" s="207"/>
    </row>
    <row r="64" spans="1:13" ht="25.5">
      <c r="A64" s="24">
        <v>54</v>
      </c>
      <c r="B64" s="91" t="s">
        <v>117</v>
      </c>
      <c r="C64" s="24" t="s">
        <v>111</v>
      </c>
      <c r="D64" s="24" t="s">
        <v>32</v>
      </c>
      <c r="E64" s="92">
        <v>15</v>
      </c>
      <c r="F64" s="17"/>
      <c r="G64" s="18">
        <f>Tabela1[[#This Row],[Cena netto]]*Tabela1[[#This Row],[Ilość]]</f>
        <v>0</v>
      </c>
      <c r="H64" s="19"/>
      <c r="I64" s="20"/>
      <c r="J64" s="19"/>
      <c r="K64" s="19"/>
      <c r="L64" s="24"/>
      <c r="M64" s="21"/>
    </row>
    <row r="65" spans="1:13">
      <c r="A65" s="24">
        <v>55</v>
      </c>
      <c r="B65" s="91" t="s">
        <v>439</v>
      </c>
      <c r="C65" s="24" t="s">
        <v>43</v>
      </c>
      <c r="D65" s="24" t="s">
        <v>32</v>
      </c>
      <c r="E65" s="92">
        <v>10</v>
      </c>
      <c r="F65" s="17"/>
      <c r="G65" s="18">
        <f>Tabela1[[#This Row],[Cena netto]]*Tabela1[[#This Row],[Ilość]]</f>
        <v>0</v>
      </c>
      <c r="H65" s="19"/>
      <c r="I65" s="20"/>
      <c r="J65" s="19"/>
      <c r="K65" s="19"/>
      <c r="L65" s="24"/>
      <c r="M65" s="21"/>
    </row>
    <row r="66" spans="1:13">
      <c r="A66" s="24">
        <v>56</v>
      </c>
      <c r="B66" s="91" t="s">
        <v>118</v>
      </c>
      <c r="C66" s="24" t="s">
        <v>43</v>
      </c>
      <c r="D66" s="24" t="s">
        <v>32</v>
      </c>
      <c r="E66" s="92">
        <v>10</v>
      </c>
      <c r="F66" s="17"/>
      <c r="G66" s="18">
        <f>Tabela1[[#This Row],[Cena netto]]*Tabela1[[#This Row],[Ilość]]</f>
        <v>0</v>
      </c>
      <c r="H66" s="19"/>
      <c r="I66" s="20"/>
      <c r="J66" s="19"/>
      <c r="K66" s="19"/>
      <c r="L66" s="63"/>
      <c r="M66" s="21"/>
    </row>
    <row r="67" spans="1:13">
      <c r="A67" s="24">
        <v>57</v>
      </c>
      <c r="B67" s="91" t="s">
        <v>119</v>
      </c>
      <c r="C67" s="24" t="s">
        <v>48</v>
      </c>
      <c r="D67" s="24" t="s">
        <v>32</v>
      </c>
      <c r="E67" s="92">
        <v>500</v>
      </c>
      <c r="F67" s="17"/>
      <c r="G67" s="18">
        <f>Tabela1[[#This Row],[Cena netto]]*Tabela1[[#This Row],[Ilość]]</f>
        <v>0</v>
      </c>
      <c r="H67" s="19"/>
      <c r="I67" s="20"/>
      <c r="J67" s="19"/>
      <c r="K67" s="19"/>
      <c r="L67" s="63"/>
      <c r="M67" s="21"/>
    </row>
    <row r="68" spans="1:13">
      <c r="A68" s="24">
        <v>58</v>
      </c>
      <c r="B68" s="91" t="s">
        <v>120</v>
      </c>
      <c r="C68" s="24" t="s">
        <v>57</v>
      </c>
      <c r="D68" s="24" t="s">
        <v>32</v>
      </c>
      <c r="E68" s="92">
        <v>20</v>
      </c>
      <c r="F68" s="17"/>
      <c r="G68" s="18">
        <f>Tabela1[[#This Row],[Cena netto]]*Tabela1[[#This Row],[Ilość]]</f>
        <v>0</v>
      </c>
      <c r="H68" s="19"/>
      <c r="I68" s="20"/>
      <c r="J68" s="19"/>
      <c r="K68" s="19"/>
      <c r="L68" s="24"/>
      <c r="M68" s="21"/>
    </row>
    <row r="69" spans="1:13">
      <c r="A69" s="24">
        <v>59</v>
      </c>
      <c r="B69" s="91" t="s">
        <v>121</v>
      </c>
      <c r="C69" s="24" t="s">
        <v>112</v>
      </c>
      <c r="D69" s="24" t="s">
        <v>32</v>
      </c>
      <c r="E69" s="92">
        <v>600</v>
      </c>
      <c r="F69" s="17"/>
      <c r="G69" s="18">
        <f>Tabela1[[#This Row],[Cena netto]]*Tabela1[[#This Row],[Ilość]]</f>
        <v>0</v>
      </c>
      <c r="H69" s="19"/>
      <c r="I69" s="20"/>
      <c r="J69" s="19"/>
      <c r="K69" s="19"/>
      <c r="L69" s="24"/>
      <c r="M69" s="21"/>
    </row>
    <row r="70" spans="1:13">
      <c r="A70" s="24">
        <v>60</v>
      </c>
      <c r="B70" s="91" t="s">
        <v>115</v>
      </c>
      <c r="C70" s="24" t="s">
        <v>50</v>
      </c>
      <c r="D70" s="24" t="s">
        <v>32</v>
      </c>
      <c r="E70" s="92">
        <v>7000</v>
      </c>
      <c r="F70" s="17"/>
      <c r="G70" s="18">
        <f>Tabela1[[#This Row],[Cena netto]]*Tabela1[[#This Row],[Ilość]]</f>
        <v>0</v>
      </c>
      <c r="H70" s="19"/>
      <c r="I70" s="20"/>
      <c r="J70" s="19"/>
      <c r="K70" s="19"/>
      <c r="L70" s="24"/>
      <c r="M70" s="21"/>
    </row>
    <row r="71" spans="1:13">
      <c r="A71" s="24">
        <v>61</v>
      </c>
      <c r="B71" s="91" t="s">
        <v>115</v>
      </c>
      <c r="C71" s="24" t="s">
        <v>55</v>
      </c>
      <c r="D71" s="24" t="s">
        <v>32</v>
      </c>
      <c r="E71" s="92">
        <v>13000</v>
      </c>
      <c r="F71" s="17"/>
      <c r="G71" s="18">
        <f>Tabela1[[#This Row],[Cena netto]]*Tabela1[[#This Row],[Ilość]]</f>
        <v>0</v>
      </c>
      <c r="H71" s="19"/>
      <c r="I71" s="20"/>
      <c r="J71" s="19"/>
      <c r="K71" s="19"/>
      <c r="L71" s="24"/>
      <c r="M71" s="21"/>
    </row>
    <row r="72" spans="1:13">
      <c r="A72" s="24">
        <v>62</v>
      </c>
      <c r="B72" s="91" t="s">
        <v>115</v>
      </c>
      <c r="C72" s="24" t="s">
        <v>113</v>
      </c>
      <c r="D72" s="24" t="s">
        <v>32</v>
      </c>
      <c r="E72" s="92">
        <v>20</v>
      </c>
      <c r="F72" s="17"/>
      <c r="G72" s="18">
        <f>Tabela1[[#This Row],[Cena netto]]*Tabela1[[#This Row],[Ilość]]</f>
        <v>0</v>
      </c>
      <c r="H72" s="19"/>
      <c r="I72" s="20"/>
      <c r="J72" s="19"/>
      <c r="K72" s="19"/>
      <c r="L72" s="24"/>
      <c r="M72" s="21"/>
    </row>
    <row r="73" spans="1:13">
      <c r="A73" s="24">
        <v>63</v>
      </c>
      <c r="B73" s="91" t="s">
        <v>116</v>
      </c>
      <c r="C73" s="24" t="s">
        <v>114</v>
      </c>
      <c r="D73" s="24" t="s">
        <v>32</v>
      </c>
      <c r="E73" s="92">
        <v>2000</v>
      </c>
      <c r="F73" s="17"/>
      <c r="G73" s="18">
        <f>Tabela1[[#This Row],[Cena netto]]*Tabela1[[#This Row],[Ilość]]</f>
        <v>0</v>
      </c>
      <c r="H73" s="19"/>
      <c r="I73" s="20"/>
      <c r="J73" s="19"/>
      <c r="K73" s="19"/>
      <c r="L73" s="63"/>
      <c r="M73" s="21"/>
    </row>
    <row r="74" spans="1:13" ht="25.5">
      <c r="A74" s="24">
        <v>64</v>
      </c>
      <c r="B74" s="91" t="s">
        <v>461</v>
      </c>
      <c r="C74" s="24" t="s">
        <v>460</v>
      </c>
      <c r="D74" s="24" t="s">
        <v>20</v>
      </c>
      <c r="E74" s="92">
        <v>50</v>
      </c>
      <c r="F74" s="17"/>
      <c r="G74" s="18">
        <f>Tabela1[[#This Row],[Cena netto]]*Tabela1[[#This Row],[Ilość]]</f>
        <v>0</v>
      </c>
      <c r="H74" s="19"/>
      <c r="I74" s="20"/>
      <c r="J74" s="19"/>
      <c r="K74" s="19"/>
      <c r="L74" s="63"/>
      <c r="M74" s="21"/>
    </row>
    <row r="75" spans="1:13">
      <c r="A75" s="94" t="s">
        <v>440</v>
      </c>
      <c r="B75" s="95"/>
      <c r="C75" s="96"/>
      <c r="D75" s="97"/>
      <c r="E75" s="98"/>
      <c r="F75" s="98"/>
      <c r="G75" s="99">
        <f>SUBTOTAL(109,Tabela1[Wartość netto])</f>
        <v>0</v>
      </c>
      <c r="H75" s="98"/>
      <c r="I75" s="96"/>
      <c r="J75" s="98"/>
      <c r="K75" s="98"/>
      <c r="L75" s="98"/>
      <c r="M75" s="98"/>
    </row>
    <row r="76" spans="1:13" ht="15">
      <c r="A76" s="28"/>
      <c r="B76" s="27"/>
      <c r="C76" s="28"/>
      <c r="D76" s="28"/>
      <c r="E76" s="39"/>
      <c r="F76" s="30"/>
      <c r="G76" s="31"/>
      <c r="H76" s="32"/>
      <c r="I76" s="33"/>
      <c r="J76" s="32"/>
      <c r="K76" s="32"/>
      <c r="L76" s="32"/>
      <c r="M76" s="34"/>
    </row>
    <row r="77" spans="1:13" ht="30">
      <c r="A77" s="38" t="s">
        <v>400</v>
      </c>
      <c r="B77" s="26" t="s">
        <v>482</v>
      </c>
      <c r="C77" s="28"/>
      <c r="D77" s="28"/>
      <c r="E77" s="29"/>
      <c r="F77" s="30"/>
      <c r="G77" s="31"/>
      <c r="H77" s="32"/>
      <c r="I77" s="33"/>
      <c r="J77" s="32"/>
      <c r="K77" s="32"/>
      <c r="L77" s="32"/>
      <c r="M77" s="34"/>
    </row>
    <row r="78" spans="1:13">
      <c r="A78" s="22"/>
      <c r="B78" s="23"/>
      <c r="C78" s="24"/>
      <c r="D78" s="24"/>
      <c r="E78" s="16"/>
      <c r="F78" s="17"/>
      <c r="G78" s="18"/>
      <c r="H78" s="19"/>
      <c r="I78" s="20"/>
      <c r="J78" s="19"/>
      <c r="K78" s="19"/>
      <c r="L78" s="19"/>
      <c r="M78" s="21"/>
    </row>
    <row r="79" spans="1:13">
      <c r="A79" s="22"/>
      <c r="B79" s="23"/>
      <c r="C79" s="24"/>
      <c r="D79" s="24"/>
      <c r="E79" s="16"/>
      <c r="F79" s="17"/>
      <c r="G79" s="18"/>
      <c r="H79" s="19"/>
      <c r="I79" s="20"/>
      <c r="J79" s="19"/>
      <c r="K79" s="19"/>
      <c r="L79" s="19"/>
      <c r="M79" s="21"/>
    </row>
    <row r="80" spans="1:13" ht="30">
      <c r="A80" s="5" t="s">
        <v>14</v>
      </c>
      <c r="B80" s="5"/>
    </row>
    <row r="81" spans="1:2" ht="15">
      <c r="A81" s="6" t="s">
        <v>15</v>
      </c>
      <c r="B81" s="6"/>
    </row>
    <row r="82" spans="1:2" ht="15">
      <c r="A82" s="6" t="s">
        <v>16</v>
      </c>
      <c r="B82" s="6"/>
    </row>
  </sheetData>
  <mergeCells count="2">
    <mergeCell ref="A6:I6"/>
    <mergeCell ref="A7:I7"/>
  </mergeCells>
  <phoneticPr fontId="3" type="noConversion"/>
  <pageMargins left="0.25" right="0.25" top="0.75" bottom="0.75" header="0.3" footer="0.3"/>
  <pageSetup paperSize="9" scale="51" fitToHeight="0"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F48A4-C2E4-40D9-B0F0-E16837DD9174}">
  <dimension ref="A1:M13"/>
  <sheetViews>
    <sheetView zoomScale="85" zoomScaleNormal="85" workbookViewId="0">
      <selection activeCell="F21" sqref="F21"/>
    </sheetView>
  </sheetViews>
  <sheetFormatPr defaultRowHeight="14.25"/>
  <cols>
    <col min="1" max="1" width="16.625" customWidth="1"/>
    <col min="2" max="2" width="66.25" style="187" customWidth="1"/>
    <col min="3" max="3" width="17" customWidth="1"/>
    <col min="4" max="4" width="11.75" customWidth="1"/>
    <col min="6" max="6" width="11.375" style="3" customWidth="1"/>
    <col min="7" max="7" width="17.375" customWidth="1"/>
    <col min="8" max="8" width="21.625" customWidth="1"/>
    <col min="9" max="9" width="14.375" customWidth="1"/>
    <col min="10" max="10" width="17" customWidth="1"/>
    <col min="11" max="12" width="23.125" customWidth="1"/>
    <col min="13" max="13" width="37.875" customWidth="1"/>
  </cols>
  <sheetData>
    <row r="1" spans="1:13" ht="15">
      <c r="A1" s="53" t="s">
        <v>479</v>
      </c>
      <c r="B1" s="67"/>
    </row>
    <row r="2" spans="1:13">
      <c r="A2" s="40"/>
      <c r="B2" s="68"/>
    </row>
    <row r="3" spans="1:13" ht="24.95" customHeight="1">
      <c r="A3" s="54" t="s">
        <v>1</v>
      </c>
      <c r="B3" s="69"/>
    </row>
    <row r="4" spans="1:13" ht="24.95" customHeight="1">
      <c r="A4" s="54" t="s">
        <v>2</v>
      </c>
      <c r="B4" s="69"/>
    </row>
    <row r="5" spans="1:13" ht="24.95" customHeight="1">
      <c r="A5" s="54" t="s">
        <v>3</v>
      </c>
      <c r="B5" s="69"/>
    </row>
    <row r="6" spans="1:13" ht="30" customHeight="1">
      <c r="A6" s="227" t="s">
        <v>497</v>
      </c>
      <c r="B6" s="227"/>
      <c r="C6" s="227"/>
      <c r="D6" s="227"/>
      <c r="E6" s="227"/>
      <c r="F6" s="227"/>
      <c r="G6" s="227"/>
      <c r="H6" s="227"/>
      <c r="I6" s="227"/>
    </row>
    <row r="7" spans="1:13" ht="30" customHeight="1">
      <c r="A7" s="227" t="s">
        <v>488</v>
      </c>
      <c r="B7" s="227"/>
      <c r="C7" s="227"/>
      <c r="D7" s="227"/>
      <c r="E7" s="227"/>
      <c r="F7" s="227"/>
      <c r="G7" s="227"/>
      <c r="H7" s="227"/>
      <c r="I7" s="227"/>
    </row>
    <row r="10" spans="1:13" ht="15">
      <c r="A10" s="180" t="s">
        <v>104</v>
      </c>
      <c r="B10" s="188" t="s">
        <v>105</v>
      </c>
      <c r="C10" s="182" t="s">
        <v>70</v>
      </c>
      <c r="D10" s="181" t="s">
        <v>5</v>
      </c>
      <c r="E10" s="181" t="s">
        <v>6</v>
      </c>
      <c r="F10" s="192" t="s">
        <v>275</v>
      </c>
      <c r="G10" s="182" t="s">
        <v>7</v>
      </c>
      <c r="H10" s="181" t="s">
        <v>306</v>
      </c>
      <c r="I10" s="181" t="s">
        <v>106</v>
      </c>
      <c r="J10" s="181" t="s">
        <v>10</v>
      </c>
      <c r="K10" s="181" t="s">
        <v>441</v>
      </c>
      <c r="L10" s="183" t="s">
        <v>12</v>
      </c>
      <c r="M10" s="183" t="s">
        <v>276</v>
      </c>
    </row>
    <row r="11" spans="1:13" ht="72">
      <c r="A11" s="177">
        <v>1</v>
      </c>
      <c r="B11" s="189" t="s">
        <v>481</v>
      </c>
      <c r="C11" s="176" t="s">
        <v>477</v>
      </c>
      <c r="D11" s="176" t="s">
        <v>32</v>
      </c>
      <c r="E11" s="176">
        <v>200</v>
      </c>
      <c r="F11" s="193"/>
      <c r="G11" s="195">
        <f>Tabela10[[#This Row],[Ilość]]*Tabela10[[#This Row],[C.j.netto]]</f>
        <v>0</v>
      </c>
      <c r="H11" s="25"/>
      <c r="I11" s="25"/>
      <c r="J11" s="25"/>
      <c r="K11" s="176"/>
      <c r="L11" s="179"/>
      <c r="M11" s="178"/>
    </row>
    <row r="12" spans="1:13" ht="72">
      <c r="A12" s="177">
        <v>2</v>
      </c>
      <c r="B12" s="189" t="s">
        <v>480</v>
      </c>
      <c r="C12" s="176" t="s">
        <v>478</v>
      </c>
      <c r="D12" s="176" t="s">
        <v>32</v>
      </c>
      <c r="E12" s="176">
        <v>100</v>
      </c>
      <c r="F12" s="193"/>
      <c r="G12" s="195">
        <f>Tabela10[[#This Row],[Ilość]]*Tabela10[[#This Row],[C.j.netto]]</f>
        <v>0</v>
      </c>
      <c r="H12" s="25"/>
      <c r="I12" s="25"/>
      <c r="J12" s="25"/>
      <c r="K12" s="176"/>
      <c r="L12" s="179"/>
      <c r="M12" s="178"/>
    </row>
    <row r="13" spans="1:13">
      <c r="A13" s="184" t="s">
        <v>440</v>
      </c>
      <c r="B13" s="191"/>
      <c r="C13" s="185"/>
      <c r="D13" s="185"/>
      <c r="E13" s="185"/>
      <c r="F13" s="194"/>
      <c r="G13" s="196">
        <f>SUBTOTAL(109,Tabela10[Wartość netto])</f>
        <v>0</v>
      </c>
      <c r="H13" s="171"/>
      <c r="I13" s="171"/>
      <c r="J13" s="171"/>
      <c r="K13" s="185"/>
      <c r="L13" s="186"/>
      <c r="M13" s="186"/>
    </row>
  </sheetData>
  <mergeCells count="2">
    <mergeCell ref="A6:I6"/>
    <mergeCell ref="A7:I7"/>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DB1E7-01F3-4EF5-8A7E-8E98E6EBEF34}">
  <dimension ref="A1:M21"/>
  <sheetViews>
    <sheetView zoomScale="70" zoomScaleNormal="70" workbookViewId="0">
      <selection activeCell="B9" sqref="B9"/>
    </sheetView>
  </sheetViews>
  <sheetFormatPr defaultRowHeight="14.25"/>
  <cols>
    <col min="1" max="1" width="11.25" customWidth="1"/>
    <col min="2" max="2" width="105.375" customWidth="1"/>
    <col min="3" max="3" width="19.25" customWidth="1"/>
    <col min="4" max="4" width="10.25" customWidth="1"/>
    <col min="6" max="6" width="17.25" customWidth="1"/>
    <col min="7" max="7" width="13.375" customWidth="1"/>
    <col min="8" max="8" width="21.375" customWidth="1"/>
    <col min="9" max="9" width="16.25" customWidth="1"/>
    <col min="10" max="10" width="14.25" customWidth="1"/>
    <col min="11" max="11" width="23.75" customWidth="1"/>
    <col min="12" max="12" width="21.25" customWidth="1"/>
    <col min="13" max="13" width="44.25" customWidth="1"/>
    <col min="14" max="14" width="31.25" customWidth="1"/>
  </cols>
  <sheetData>
    <row r="1" spans="1:13" ht="15">
      <c r="A1" s="119" t="s">
        <v>453</v>
      </c>
    </row>
    <row r="2" spans="1:13" ht="15">
      <c r="A2" s="8"/>
    </row>
    <row r="3" spans="1:13" ht="25.15" customHeight="1">
      <c r="A3" s="37" t="s">
        <v>1</v>
      </c>
      <c r="B3" s="7"/>
    </row>
    <row r="4" spans="1:13" ht="25.15" customHeight="1">
      <c r="A4" s="37" t="s">
        <v>2</v>
      </c>
      <c r="B4" s="7"/>
    </row>
    <row r="5" spans="1:13" ht="25.15" customHeight="1">
      <c r="A5" s="37" t="s">
        <v>3</v>
      </c>
      <c r="B5" s="7"/>
    </row>
    <row r="6" spans="1:13" ht="42" customHeight="1">
      <c r="A6" s="227" t="s">
        <v>489</v>
      </c>
      <c r="B6" s="227"/>
      <c r="C6" s="227"/>
      <c r="D6" s="227"/>
      <c r="E6" s="227"/>
      <c r="F6" s="227"/>
      <c r="G6" s="227"/>
      <c r="H6" s="227"/>
      <c r="I6" s="227"/>
    </row>
    <row r="7" spans="1:13" ht="35.25" customHeight="1">
      <c r="A7" s="227" t="s">
        <v>488</v>
      </c>
      <c r="B7" s="227"/>
      <c r="C7" s="227"/>
      <c r="D7" s="227"/>
      <c r="E7" s="227"/>
      <c r="F7" s="227"/>
      <c r="G7" s="227"/>
      <c r="H7" s="227"/>
      <c r="I7" s="227"/>
    </row>
    <row r="10" spans="1:13" s="19" customFormat="1" ht="25.5">
      <c r="A10" s="78" t="s">
        <v>82</v>
      </c>
      <c r="B10" s="78" t="s">
        <v>83</v>
      </c>
      <c r="C10" s="78" t="s">
        <v>84</v>
      </c>
      <c r="D10" s="78" t="s">
        <v>5</v>
      </c>
      <c r="E10" s="78" t="s">
        <v>94</v>
      </c>
      <c r="F10" s="78" t="s">
        <v>95</v>
      </c>
      <c r="G10" s="78" t="s">
        <v>96</v>
      </c>
      <c r="H10" s="78" t="s">
        <v>97</v>
      </c>
      <c r="I10" s="78" t="s">
        <v>98</v>
      </c>
      <c r="J10" s="78" t="s">
        <v>99</v>
      </c>
      <c r="K10" s="78" t="s">
        <v>441</v>
      </c>
      <c r="L10" s="78" t="s">
        <v>12</v>
      </c>
      <c r="M10" s="78" t="s">
        <v>13</v>
      </c>
    </row>
    <row r="11" spans="1:13" s="19" customFormat="1" ht="25.5">
      <c r="A11" s="59" t="s">
        <v>17</v>
      </c>
      <c r="B11" s="23" t="s">
        <v>85</v>
      </c>
      <c r="C11" s="63" t="s">
        <v>86</v>
      </c>
      <c r="D11" s="63" t="s">
        <v>20</v>
      </c>
      <c r="E11" s="63">
        <v>100</v>
      </c>
      <c r="F11" s="64"/>
      <c r="G11" s="61">
        <f>Tabela2[[#This Row],[ilość ]]*Tabela2[[#This Row],[cena  jedn.   netto ]]</f>
        <v>0</v>
      </c>
      <c r="H11" s="21"/>
      <c r="I11" s="21"/>
      <c r="J11" s="21"/>
      <c r="K11" s="63"/>
      <c r="L11" s="63"/>
      <c r="M11" s="209"/>
    </row>
    <row r="12" spans="1:13" s="19" customFormat="1" ht="25.5">
      <c r="A12" s="59" t="s">
        <v>21</v>
      </c>
      <c r="B12" s="79" t="s">
        <v>85</v>
      </c>
      <c r="C12" s="63" t="s">
        <v>87</v>
      </c>
      <c r="D12" s="63" t="s">
        <v>88</v>
      </c>
      <c r="E12" s="63">
        <v>100</v>
      </c>
      <c r="F12" s="64"/>
      <c r="G12" s="61">
        <f>Tabela2[[#This Row],[ilość ]]*Tabela2[[#This Row],[cena  jedn.   netto ]]</f>
        <v>0</v>
      </c>
      <c r="H12" s="21"/>
      <c r="I12" s="21"/>
      <c r="J12" s="21"/>
      <c r="K12" s="63"/>
      <c r="L12" s="63"/>
      <c r="M12" s="210"/>
    </row>
    <row r="13" spans="1:13" s="19" customFormat="1">
      <c r="A13" s="59" t="s">
        <v>24</v>
      </c>
      <c r="B13" s="23" t="s">
        <v>100</v>
      </c>
      <c r="C13" s="63" t="s">
        <v>89</v>
      </c>
      <c r="D13" s="63" t="s">
        <v>20</v>
      </c>
      <c r="E13" s="63">
        <v>120</v>
      </c>
      <c r="F13" s="64"/>
      <c r="G13" s="61">
        <f>Tabela2[[#This Row],[ilość ]]*Tabela2[[#This Row],[cena  jedn.   netto ]]</f>
        <v>0</v>
      </c>
      <c r="H13" s="21"/>
      <c r="I13" s="21"/>
      <c r="J13" s="21"/>
      <c r="K13" s="63"/>
      <c r="L13" s="63"/>
      <c r="M13" s="210"/>
    </row>
    <row r="14" spans="1:13" s="19" customFormat="1" ht="38.25">
      <c r="A14" s="59" t="s">
        <v>27</v>
      </c>
      <c r="B14" s="23" t="s">
        <v>90</v>
      </c>
      <c r="C14" s="63" t="s">
        <v>63</v>
      </c>
      <c r="D14" s="63" t="s">
        <v>20</v>
      </c>
      <c r="E14" s="63">
        <v>120</v>
      </c>
      <c r="F14" s="64"/>
      <c r="G14" s="61">
        <f>Tabela2[[#This Row],[ilość ]]*Tabela2[[#This Row],[cena  jedn.   netto ]]</f>
        <v>0</v>
      </c>
      <c r="H14" s="21"/>
      <c r="I14" s="21"/>
      <c r="J14" s="21"/>
      <c r="K14" s="63"/>
      <c r="L14" s="63"/>
      <c r="M14" s="210"/>
    </row>
    <row r="15" spans="1:13" s="19" customFormat="1" ht="38.25">
      <c r="A15" s="59" t="s">
        <v>29</v>
      </c>
      <c r="B15" s="23" t="s">
        <v>91</v>
      </c>
      <c r="C15" s="24" t="s">
        <v>87</v>
      </c>
      <c r="D15" s="63" t="s">
        <v>20</v>
      </c>
      <c r="E15" s="63">
        <v>120</v>
      </c>
      <c r="F15" s="64"/>
      <c r="G15" s="61">
        <f>Tabela2[[#This Row],[ilość ]]*Tabela2[[#This Row],[cena  jedn.   netto ]]</f>
        <v>0</v>
      </c>
      <c r="H15" s="21"/>
      <c r="I15" s="21"/>
      <c r="J15" s="21"/>
      <c r="K15" s="63"/>
      <c r="L15" s="63"/>
      <c r="M15" s="210"/>
    </row>
    <row r="16" spans="1:13" s="19" customFormat="1" ht="25.5">
      <c r="A16" s="59" t="s">
        <v>33</v>
      </c>
      <c r="B16" s="23" t="s">
        <v>92</v>
      </c>
      <c r="C16" s="24" t="s">
        <v>93</v>
      </c>
      <c r="D16" s="63" t="s">
        <v>88</v>
      </c>
      <c r="E16" s="63">
        <v>120</v>
      </c>
      <c r="F16" s="64"/>
      <c r="G16" s="61">
        <f>Tabela2[[#This Row],[ilość ]]*Tabela2[[#This Row],[cena  jedn.   netto ]]</f>
        <v>0</v>
      </c>
      <c r="H16" s="21"/>
      <c r="I16" s="21"/>
      <c r="J16" s="21"/>
      <c r="K16" s="63"/>
      <c r="L16" s="63"/>
      <c r="M16" s="210"/>
    </row>
    <row r="17" spans="1:13" s="19" customFormat="1" ht="25.5">
      <c r="A17" s="59" t="s">
        <v>123</v>
      </c>
      <c r="B17" s="23" t="s">
        <v>101</v>
      </c>
      <c r="C17" s="24" t="s">
        <v>102</v>
      </c>
      <c r="D17" s="24" t="s">
        <v>20</v>
      </c>
      <c r="E17" s="24">
        <v>120</v>
      </c>
      <c r="F17" s="64"/>
      <c r="G17" s="61">
        <f>Tabela2[[#This Row],[ilość ]]*Tabela2[[#This Row],[cena  jedn.   netto ]]</f>
        <v>0</v>
      </c>
      <c r="K17" s="24"/>
      <c r="L17" s="24"/>
      <c r="M17" s="209"/>
    </row>
    <row r="18" spans="1:13" s="19" customFormat="1" ht="25.5">
      <c r="A18" s="59" t="s">
        <v>124</v>
      </c>
      <c r="B18" s="23" t="s">
        <v>101</v>
      </c>
      <c r="C18" s="24" t="s">
        <v>52</v>
      </c>
      <c r="D18" s="24" t="s">
        <v>20</v>
      </c>
      <c r="E18" s="24">
        <v>120</v>
      </c>
      <c r="F18" s="64"/>
      <c r="G18" s="61">
        <f>Tabela2[[#This Row],[ilość ]]*Tabela2[[#This Row],[cena  jedn.   netto ]]</f>
        <v>0</v>
      </c>
      <c r="K18" s="24"/>
      <c r="L18" s="24"/>
      <c r="M18" s="209"/>
    </row>
    <row r="19" spans="1:13" s="19" customFormat="1" ht="25.5">
      <c r="A19" s="59" t="s">
        <v>125</v>
      </c>
      <c r="B19" s="23" t="s">
        <v>103</v>
      </c>
      <c r="C19" s="24" t="s">
        <v>80</v>
      </c>
      <c r="D19" s="24" t="s">
        <v>20</v>
      </c>
      <c r="E19" s="24">
        <v>120</v>
      </c>
      <c r="F19" s="64"/>
      <c r="G19" s="61">
        <f>Tabela2[[#This Row],[ilość ]]*Tabela2[[#This Row],[cena  jedn.   netto ]]</f>
        <v>0</v>
      </c>
      <c r="K19" s="24"/>
      <c r="L19" s="24"/>
      <c r="M19" s="209"/>
    </row>
    <row r="20" spans="1:13" s="19" customFormat="1" ht="25.5">
      <c r="A20" s="59" t="s">
        <v>126</v>
      </c>
      <c r="B20" s="23" t="s">
        <v>103</v>
      </c>
      <c r="C20" s="24" t="s">
        <v>52</v>
      </c>
      <c r="D20" s="24" t="s">
        <v>20</v>
      </c>
      <c r="E20" s="24">
        <v>120</v>
      </c>
      <c r="F20" s="64"/>
      <c r="G20" s="61">
        <f>Tabela2[[#This Row],[ilość ]]*Tabela2[[#This Row],[cena  jedn.   netto ]]</f>
        <v>0</v>
      </c>
      <c r="K20" s="24"/>
      <c r="L20" s="24"/>
      <c r="M20" s="209"/>
    </row>
    <row r="21" spans="1:13">
      <c r="A21" s="19" t="s">
        <v>440</v>
      </c>
      <c r="B21" s="23"/>
      <c r="C21" s="24"/>
      <c r="D21" s="24"/>
      <c r="E21" s="60"/>
      <c r="F21" s="19"/>
      <c r="G21" s="80">
        <f>SUBTOTAL(109,Tabela2[wartość netto])</f>
        <v>0</v>
      </c>
      <c r="H21" s="19"/>
      <c r="I21" s="19"/>
      <c r="J21" s="19"/>
      <c r="K21" s="24"/>
      <c r="L21" s="24"/>
      <c r="M21" s="24"/>
    </row>
  </sheetData>
  <mergeCells count="2">
    <mergeCell ref="A6:I6"/>
    <mergeCell ref="A7:I7"/>
  </mergeCells>
  <phoneticPr fontId="3"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0C92-8AF4-4BFC-90CC-0F5914F4FC34}">
  <dimension ref="A1:M42"/>
  <sheetViews>
    <sheetView zoomScale="50" zoomScaleNormal="50" workbookViewId="0">
      <selection activeCell="A6" sqref="A6:I7"/>
    </sheetView>
  </sheetViews>
  <sheetFormatPr defaultColWidth="8.875" defaultRowHeight="14.25"/>
  <cols>
    <col min="1" max="1" width="13.25" style="40" customWidth="1"/>
    <col min="2" max="2" width="105.375" style="40" customWidth="1"/>
    <col min="3" max="3" width="15.75" style="40" customWidth="1"/>
    <col min="4" max="4" width="14" style="40" customWidth="1"/>
    <col min="5" max="5" width="8.875" style="40"/>
    <col min="6" max="6" width="17.25" style="40" customWidth="1"/>
    <col min="7" max="7" width="13.375" style="40" customWidth="1"/>
    <col min="8" max="8" width="21.375" style="40" customWidth="1"/>
    <col min="9" max="9" width="16.25" style="40" customWidth="1"/>
    <col min="10" max="10" width="14.25" style="40" customWidth="1"/>
    <col min="11" max="12" width="18.375" style="40" customWidth="1"/>
    <col min="13" max="13" width="31.75" style="56" customWidth="1"/>
    <col min="14" max="14" width="21.375" style="40" customWidth="1"/>
    <col min="15" max="15" width="27.25" style="40" customWidth="1"/>
    <col min="16" max="16384" width="8.875" style="40"/>
  </cols>
  <sheetData>
    <row r="1" spans="1:13" ht="15">
      <c r="A1" s="53" t="s">
        <v>107</v>
      </c>
      <c r="B1" s="53"/>
    </row>
    <row r="3" spans="1:13" ht="25.15" customHeight="1">
      <c r="A3" s="54" t="s">
        <v>1</v>
      </c>
      <c r="B3" s="25"/>
    </row>
    <row r="4" spans="1:13" ht="25.15" customHeight="1">
      <c r="A4" s="54" t="s">
        <v>2</v>
      </c>
      <c r="B4" s="25"/>
    </row>
    <row r="5" spans="1:13" ht="25.15" customHeight="1">
      <c r="A5" s="54" t="s">
        <v>3</v>
      </c>
      <c r="B5" s="25"/>
    </row>
    <row r="6" spans="1:13" ht="41.25" customHeight="1">
      <c r="A6" s="227" t="s">
        <v>490</v>
      </c>
      <c r="B6" s="227"/>
      <c r="C6" s="227"/>
      <c r="D6" s="227"/>
      <c r="E6" s="227"/>
      <c r="F6" s="227"/>
      <c r="G6" s="227"/>
      <c r="H6" s="227"/>
      <c r="I6" s="227"/>
    </row>
    <row r="7" spans="1:13" ht="36.75" customHeight="1">
      <c r="A7" s="227" t="s">
        <v>488</v>
      </c>
      <c r="B7" s="227"/>
      <c r="C7" s="227"/>
      <c r="D7" s="227"/>
      <c r="E7" s="227"/>
      <c r="F7" s="227"/>
      <c r="G7" s="227"/>
      <c r="H7" s="227"/>
      <c r="I7" s="227"/>
    </row>
    <row r="8" spans="1:13" ht="15">
      <c r="A8" s="55"/>
    </row>
    <row r="10" spans="1:13" ht="25.5">
      <c r="A10" s="47" t="s">
        <v>82</v>
      </c>
      <c r="B10" s="48" t="s">
        <v>83</v>
      </c>
      <c r="C10" s="48" t="s">
        <v>84</v>
      </c>
      <c r="D10" s="48" t="s">
        <v>5</v>
      </c>
      <c r="E10" s="48" t="s">
        <v>94</v>
      </c>
      <c r="F10" s="48" t="s">
        <v>95</v>
      </c>
      <c r="G10" s="48" t="s">
        <v>96</v>
      </c>
      <c r="H10" s="48" t="s">
        <v>97</v>
      </c>
      <c r="I10" s="48" t="s">
        <v>98</v>
      </c>
      <c r="J10" s="48" t="s">
        <v>99</v>
      </c>
      <c r="K10" s="48" t="s">
        <v>441</v>
      </c>
      <c r="L10" s="49" t="s">
        <v>12</v>
      </c>
      <c r="M10" s="49" t="s">
        <v>146</v>
      </c>
    </row>
    <row r="11" spans="1:13" ht="38.25">
      <c r="A11" s="218">
        <v>1</v>
      </c>
      <c r="B11" s="44" t="s">
        <v>253</v>
      </c>
      <c r="C11" s="41" t="s">
        <v>130</v>
      </c>
      <c r="D11" s="41" t="s">
        <v>20</v>
      </c>
      <c r="E11" s="41">
        <v>100</v>
      </c>
      <c r="F11" s="57"/>
      <c r="G11" s="58">
        <f>Tabela3[[#This Row],[ilość ]]*Tabela3[[#This Row],[cena  jedn.   netto ]]</f>
        <v>0</v>
      </c>
      <c r="H11" s="219"/>
      <c r="I11" s="219"/>
      <c r="J11" s="219"/>
      <c r="K11" s="220"/>
      <c r="L11" s="221"/>
      <c r="M11" s="221"/>
    </row>
    <row r="12" spans="1:13" ht="51">
      <c r="A12" s="218">
        <v>2</v>
      </c>
      <c r="B12" s="44" t="s">
        <v>254</v>
      </c>
      <c r="C12" s="41" t="s">
        <v>130</v>
      </c>
      <c r="D12" s="41" t="s">
        <v>20</v>
      </c>
      <c r="E12" s="41">
        <v>70</v>
      </c>
      <c r="F12" s="57"/>
      <c r="G12" s="58">
        <f>Tabela3[[#This Row],[ilość ]]*Tabela3[[#This Row],[cena  jedn.   netto ]]</f>
        <v>0</v>
      </c>
      <c r="H12" s="219"/>
      <c r="I12" s="219"/>
      <c r="J12" s="219"/>
      <c r="K12" s="220"/>
      <c r="L12" s="221"/>
      <c r="M12" s="222"/>
    </row>
    <row r="13" spans="1:13" ht="51">
      <c r="A13" s="218">
        <v>3</v>
      </c>
      <c r="B13" s="44" t="s">
        <v>254</v>
      </c>
      <c r="C13" s="41" t="s">
        <v>255</v>
      </c>
      <c r="D13" s="41" t="s">
        <v>88</v>
      </c>
      <c r="E13" s="41">
        <v>40</v>
      </c>
      <c r="F13" s="57"/>
      <c r="G13" s="58">
        <f>Tabela3[[#This Row],[ilość ]]*Tabela3[[#This Row],[cena  jedn.   netto ]]</f>
        <v>0</v>
      </c>
      <c r="H13" s="219"/>
      <c r="I13" s="219"/>
      <c r="J13" s="219"/>
      <c r="K13" s="220"/>
      <c r="L13" s="221"/>
      <c r="M13" s="222"/>
    </row>
    <row r="14" spans="1:13" ht="51">
      <c r="A14" s="218">
        <v>4</v>
      </c>
      <c r="B14" s="44" t="s">
        <v>256</v>
      </c>
      <c r="C14" s="41" t="s">
        <v>257</v>
      </c>
      <c r="D14" s="41" t="s">
        <v>88</v>
      </c>
      <c r="E14" s="41">
        <v>20</v>
      </c>
      <c r="F14" s="57"/>
      <c r="G14" s="58">
        <f>Tabela3[[#This Row],[ilość ]]*Tabela3[[#This Row],[cena  jedn.   netto ]]</f>
        <v>0</v>
      </c>
      <c r="H14" s="219"/>
      <c r="I14" s="219"/>
      <c r="J14" s="219"/>
      <c r="K14" s="220"/>
      <c r="L14" s="221"/>
      <c r="M14" s="222"/>
    </row>
    <row r="15" spans="1:13" ht="63.75">
      <c r="A15" s="218">
        <v>5</v>
      </c>
      <c r="B15" s="44" t="s">
        <v>264</v>
      </c>
      <c r="C15" s="41" t="s">
        <v>265</v>
      </c>
      <c r="D15" s="41" t="s">
        <v>32</v>
      </c>
      <c r="E15" s="41">
        <v>120</v>
      </c>
      <c r="F15" s="57"/>
      <c r="G15" s="58">
        <f>Tabela3[[#This Row],[ilość ]]*Tabela3[[#This Row],[cena  jedn.   netto ]]</f>
        <v>0</v>
      </c>
      <c r="H15" s="219"/>
      <c r="I15" s="219"/>
      <c r="J15" s="219"/>
      <c r="K15" s="220"/>
      <c r="L15" s="221"/>
      <c r="M15" s="221"/>
    </row>
    <row r="16" spans="1:13" ht="63.75">
      <c r="A16" s="218">
        <v>6</v>
      </c>
      <c r="B16" s="44" t="s">
        <v>266</v>
      </c>
      <c r="C16" s="41" t="s">
        <v>267</v>
      </c>
      <c r="D16" s="41" t="s">
        <v>32</v>
      </c>
      <c r="E16" s="41">
        <v>150</v>
      </c>
      <c r="F16" s="57"/>
      <c r="G16" s="58">
        <f>Tabela3[[#This Row],[ilość ]]*Tabela3[[#This Row],[cena  jedn.   netto ]]</f>
        <v>0</v>
      </c>
      <c r="H16" s="219"/>
      <c r="I16" s="219"/>
      <c r="J16" s="219"/>
      <c r="K16" s="220"/>
      <c r="L16" s="221"/>
      <c r="M16" s="221"/>
    </row>
    <row r="17" spans="1:13" ht="51">
      <c r="A17" s="218">
        <v>7</v>
      </c>
      <c r="B17" s="44" t="s">
        <v>407</v>
      </c>
      <c r="C17" s="45" t="s">
        <v>251</v>
      </c>
      <c r="D17" s="41" t="s">
        <v>88</v>
      </c>
      <c r="E17" s="41">
        <v>120</v>
      </c>
      <c r="F17" s="57"/>
      <c r="G17" s="58">
        <f>Tabela3[[#This Row],[ilość ]]*Tabela3[[#This Row],[cena  jedn.   netto ]]</f>
        <v>0</v>
      </c>
      <c r="H17" s="219"/>
      <c r="I17" s="219"/>
      <c r="J17" s="219"/>
      <c r="K17" s="220"/>
      <c r="L17" s="221"/>
      <c r="M17" s="222"/>
    </row>
    <row r="18" spans="1:13" ht="51">
      <c r="A18" s="218">
        <v>8</v>
      </c>
      <c r="B18" s="44" t="s">
        <v>406</v>
      </c>
      <c r="C18" s="45" t="s">
        <v>250</v>
      </c>
      <c r="D18" s="41" t="s">
        <v>88</v>
      </c>
      <c r="E18" s="41">
        <v>120</v>
      </c>
      <c r="F18" s="57"/>
      <c r="G18" s="58">
        <f>Tabela3[[#This Row],[ilość ]]*Tabela3[[#This Row],[cena  jedn.   netto ]]</f>
        <v>0</v>
      </c>
      <c r="H18" s="219"/>
      <c r="I18" s="219"/>
      <c r="J18" s="219"/>
      <c r="K18" s="220"/>
      <c r="L18" s="221"/>
      <c r="M18" s="222"/>
    </row>
    <row r="19" spans="1:13" ht="51">
      <c r="A19" s="218">
        <v>9</v>
      </c>
      <c r="B19" s="44" t="s">
        <v>408</v>
      </c>
      <c r="C19" s="41" t="s">
        <v>242</v>
      </c>
      <c r="D19" s="41" t="s">
        <v>88</v>
      </c>
      <c r="E19" s="41">
        <v>120</v>
      </c>
      <c r="F19" s="57"/>
      <c r="G19" s="58">
        <f>Tabela3[[#This Row],[ilość ]]*Tabela3[[#This Row],[cena  jedn.   netto ]]</f>
        <v>0</v>
      </c>
      <c r="H19" s="219"/>
      <c r="I19" s="219"/>
      <c r="J19" s="219"/>
      <c r="K19" s="220"/>
      <c r="L19" s="221"/>
      <c r="M19" s="222"/>
    </row>
    <row r="20" spans="1:13" ht="51">
      <c r="A20" s="218">
        <v>10</v>
      </c>
      <c r="B20" s="44" t="s">
        <v>408</v>
      </c>
      <c r="C20" s="41" t="s">
        <v>251</v>
      </c>
      <c r="D20" s="41" t="s">
        <v>20</v>
      </c>
      <c r="E20" s="41">
        <v>80</v>
      </c>
      <c r="F20" s="57"/>
      <c r="G20" s="58">
        <f>Tabela3[[#This Row],[ilość ]]*Tabela3[[#This Row],[cena  jedn.   netto ]]</f>
        <v>0</v>
      </c>
      <c r="H20" s="219"/>
      <c r="I20" s="219"/>
      <c r="J20" s="219"/>
      <c r="K20" s="220"/>
      <c r="L20" s="221"/>
      <c r="M20" s="222"/>
    </row>
    <row r="21" spans="1:13" ht="51">
      <c r="A21" s="218">
        <v>11</v>
      </c>
      <c r="B21" s="44" t="s">
        <v>244</v>
      </c>
      <c r="C21" s="41" t="s">
        <v>242</v>
      </c>
      <c r="D21" s="41" t="s">
        <v>20</v>
      </c>
      <c r="E21" s="41">
        <v>40</v>
      </c>
      <c r="F21" s="57"/>
      <c r="G21" s="58">
        <f>Tabela3[[#This Row],[ilość ]]*Tabela3[[#This Row],[cena  jedn.   netto ]]</f>
        <v>0</v>
      </c>
      <c r="H21" s="219"/>
      <c r="I21" s="219"/>
      <c r="J21" s="219"/>
      <c r="K21" s="220"/>
      <c r="L21" s="221"/>
      <c r="M21" s="222"/>
    </row>
    <row r="22" spans="1:13" ht="51">
      <c r="A22" s="218">
        <v>12</v>
      </c>
      <c r="B22" s="44" t="s">
        <v>402</v>
      </c>
      <c r="C22" s="41" t="s">
        <v>242</v>
      </c>
      <c r="D22" s="41" t="s">
        <v>20</v>
      </c>
      <c r="E22" s="41">
        <v>100</v>
      </c>
      <c r="F22" s="57"/>
      <c r="G22" s="58">
        <f>Tabela3[[#This Row],[ilość ]]*Tabela3[[#This Row],[cena  jedn.   netto ]]</f>
        <v>0</v>
      </c>
      <c r="H22" s="219"/>
      <c r="I22" s="219"/>
      <c r="J22" s="219"/>
      <c r="K22" s="220"/>
      <c r="L22" s="221"/>
      <c r="M22" s="222"/>
    </row>
    <row r="23" spans="1:13" ht="51">
      <c r="A23" s="218">
        <v>13</v>
      </c>
      <c r="B23" s="44" t="s">
        <v>403</v>
      </c>
      <c r="C23" s="41" t="s">
        <v>243</v>
      </c>
      <c r="D23" s="41" t="s">
        <v>20</v>
      </c>
      <c r="E23" s="41">
        <v>80</v>
      </c>
      <c r="F23" s="57"/>
      <c r="G23" s="58">
        <f>Tabela3[[#This Row],[ilość ]]*Tabela3[[#This Row],[cena  jedn.   netto ]]</f>
        <v>0</v>
      </c>
      <c r="H23" s="219"/>
      <c r="I23" s="219"/>
      <c r="J23" s="219"/>
      <c r="K23" s="220"/>
      <c r="L23" s="221"/>
      <c r="M23" s="221"/>
    </row>
    <row r="24" spans="1:13" ht="38.25">
      <c r="A24" s="218">
        <v>14</v>
      </c>
      <c r="B24" s="44" t="s">
        <v>247</v>
      </c>
      <c r="C24" s="45" t="s">
        <v>248</v>
      </c>
      <c r="D24" s="41" t="s">
        <v>88</v>
      </c>
      <c r="E24" s="41">
        <v>140</v>
      </c>
      <c r="F24" s="57"/>
      <c r="G24" s="58">
        <f>Tabela3[[#This Row],[ilość ]]*Tabela3[[#This Row],[cena  jedn.   netto ]]</f>
        <v>0</v>
      </c>
      <c r="H24" s="219"/>
      <c r="I24" s="219"/>
      <c r="J24" s="219"/>
      <c r="K24" s="220"/>
      <c r="L24" s="221"/>
      <c r="M24" s="221"/>
    </row>
    <row r="25" spans="1:13" ht="38.25">
      <c r="A25" s="218">
        <v>15</v>
      </c>
      <c r="B25" s="44" t="s">
        <v>405</v>
      </c>
      <c r="C25" s="45" t="s">
        <v>249</v>
      </c>
      <c r="D25" s="41" t="s">
        <v>88</v>
      </c>
      <c r="E25" s="41">
        <v>60</v>
      </c>
      <c r="F25" s="57"/>
      <c r="G25" s="58">
        <f>Tabela3[[#This Row],[ilość ]]*Tabela3[[#This Row],[cena  jedn.   netto ]]</f>
        <v>0</v>
      </c>
      <c r="H25" s="219"/>
      <c r="I25" s="219"/>
      <c r="J25" s="219"/>
      <c r="K25" s="220"/>
      <c r="L25" s="221"/>
      <c r="M25" s="221"/>
    </row>
    <row r="26" spans="1:13" ht="38.25">
      <c r="A26" s="218">
        <v>16</v>
      </c>
      <c r="B26" s="44" t="s">
        <v>412</v>
      </c>
      <c r="C26" s="41" t="s">
        <v>270</v>
      </c>
      <c r="D26" s="41" t="s">
        <v>88</v>
      </c>
      <c r="E26" s="41">
        <v>80</v>
      </c>
      <c r="F26" s="57"/>
      <c r="G26" s="58">
        <f>Tabela3[[#This Row],[ilość ]]*Tabela3[[#This Row],[cena  jedn.   netto ]]</f>
        <v>0</v>
      </c>
      <c r="H26" s="219"/>
      <c r="I26" s="219"/>
      <c r="J26" s="219"/>
      <c r="K26" s="220"/>
      <c r="L26" s="221"/>
      <c r="M26" s="221"/>
    </row>
    <row r="27" spans="1:13" ht="38.25">
      <c r="A27" s="218">
        <v>17</v>
      </c>
      <c r="B27" s="44" t="s">
        <v>412</v>
      </c>
      <c r="C27" s="41" t="s">
        <v>483</v>
      </c>
      <c r="D27" s="41" t="s">
        <v>88</v>
      </c>
      <c r="E27" s="41">
        <v>80</v>
      </c>
      <c r="F27" s="141"/>
      <c r="G27" s="58">
        <f>Tabela3[[#This Row],[ilość ]]*Tabela3[[#This Row],[cena  jedn.   netto ]]</f>
        <v>0</v>
      </c>
      <c r="H27" s="219"/>
      <c r="I27" s="219"/>
      <c r="J27" s="219"/>
      <c r="K27" s="220"/>
      <c r="L27" s="221"/>
      <c r="M27" s="221"/>
    </row>
    <row r="28" spans="1:13" ht="38.25">
      <c r="A28" s="218">
        <v>18</v>
      </c>
      <c r="B28" s="44" t="s">
        <v>412</v>
      </c>
      <c r="C28" s="41" t="s">
        <v>484</v>
      </c>
      <c r="D28" s="41" t="s">
        <v>88</v>
      </c>
      <c r="E28" s="41">
        <v>80</v>
      </c>
      <c r="F28" s="141"/>
      <c r="G28" s="58">
        <f>Tabela3[[#This Row],[ilość ]]*Tabela3[[#This Row],[cena  jedn.   netto ]]</f>
        <v>0</v>
      </c>
      <c r="H28" s="219"/>
      <c r="I28" s="219"/>
      <c r="J28" s="219"/>
      <c r="K28" s="220"/>
      <c r="L28" s="221"/>
      <c r="M28" s="221"/>
    </row>
    <row r="29" spans="1:13" ht="38.25">
      <c r="A29" s="218">
        <v>19</v>
      </c>
      <c r="B29" s="44" t="s">
        <v>412</v>
      </c>
      <c r="C29" s="41" t="s">
        <v>485</v>
      </c>
      <c r="D29" s="41" t="s">
        <v>88</v>
      </c>
      <c r="E29" s="41">
        <v>80</v>
      </c>
      <c r="F29" s="141"/>
      <c r="G29" s="58">
        <f>Tabela3[[#This Row],[ilość ]]*Tabela3[[#This Row],[cena  jedn.   netto ]]</f>
        <v>0</v>
      </c>
      <c r="H29" s="219"/>
      <c r="I29" s="219"/>
      <c r="J29" s="219"/>
      <c r="K29" s="220"/>
      <c r="L29" s="221"/>
      <c r="M29" s="221"/>
    </row>
    <row r="30" spans="1:13" ht="38.25">
      <c r="A30" s="218">
        <v>20</v>
      </c>
      <c r="B30" s="44" t="s">
        <v>412</v>
      </c>
      <c r="C30" s="41" t="s">
        <v>486</v>
      </c>
      <c r="D30" s="41" t="s">
        <v>88</v>
      </c>
      <c r="E30" s="41">
        <v>80</v>
      </c>
      <c r="F30" s="141"/>
      <c r="G30" s="58">
        <f>Tabela3[[#This Row],[ilość ]]*Tabela3[[#This Row],[cena  jedn.   netto ]]</f>
        <v>0</v>
      </c>
      <c r="H30" s="219"/>
      <c r="I30" s="219"/>
      <c r="J30" s="219"/>
      <c r="K30" s="220"/>
      <c r="L30" s="221"/>
      <c r="M30" s="221"/>
    </row>
    <row r="31" spans="1:13" ht="38.25">
      <c r="A31" s="218">
        <v>21</v>
      </c>
      <c r="B31" s="44" t="s">
        <v>404</v>
      </c>
      <c r="C31" s="45" t="s">
        <v>122</v>
      </c>
      <c r="D31" s="41" t="s">
        <v>20</v>
      </c>
      <c r="E31" s="41">
        <v>60</v>
      </c>
      <c r="F31" s="57"/>
      <c r="G31" s="58">
        <f>Tabela3[[#This Row],[ilość ]]*Tabela3[[#This Row],[cena  jedn.   netto ]]</f>
        <v>0</v>
      </c>
      <c r="H31" s="219"/>
      <c r="I31" s="219"/>
      <c r="J31" s="219"/>
      <c r="K31" s="220"/>
      <c r="L31" s="221"/>
      <c r="M31" s="221"/>
    </row>
    <row r="32" spans="1:13" ht="38.25">
      <c r="A32" s="218">
        <v>22</v>
      </c>
      <c r="B32" s="44" t="s">
        <v>245</v>
      </c>
      <c r="C32" s="45" t="s">
        <v>246</v>
      </c>
      <c r="D32" s="41" t="s">
        <v>88</v>
      </c>
      <c r="E32" s="41">
        <v>100</v>
      </c>
      <c r="F32" s="57"/>
      <c r="G32" s="58">
        <f>Tabela3[[#This Row],[ilość ]]*Tabela3[[#This Row],[cena  jedn.   netto ]]</f>
        <v>0</v>
      </c>
      <c r="H32" s="219"/>
      <c r="I32" s="219"/>
      <c r="J32" s="219"/>
      <c r="K32" s="220"/>
      <c r="L32" s="221"/>
      <c r="M32" s="221"/>
    </row>
    <row r="33" spans="1:13" ht="51">
      <c r="A33" s="218">
        <v>23</v>
      </c>
      <c r="B33" s="44" t="s">
        <v>410</v>
      </c>
      <c r="C33" s="45" t="s">
        <v>242</v>
      </c>
      <c r="D33" s="41" t="s">
        <v>263</v>
      </c>
      <c r="E33" s="41">
        <v>70</v>
      </c>
      <c r="F33" s="57"/>
      <c r="G33" s="58">
        <f>Tabela3[[#This Row],[ilość ]]*Tabela3[[#This Row],[cena  jedn.   netto ]]</f>
        <v>0</v>
      </c>
      <c r="H33" s="219"/>
      <c r="I33" s="219"/>
      <c r="J33" s="219"/>
      <c r="K33" s="220"/>
      <c r="L33" s="221"/>
      <c r="M33" s="222"/>
    </row>
    <row r="34" spans="1:13" ht="51">
      <c r="A34" s="218">
        <v>24</v>
      </c>
      <c r="B34" s="44" t="s">
        <v>411</v>
      </c>
      <c r="C34" s="41" t="s">
        <v>251</v>
      </c>
      <c r="D34" s="41" t="s">
        <v>88</v>
      </c>
      <c r="E34" s="41">
        <v>60</v>
      </c>
      <c r="F34" s="57"/>
      <c r="G34" s="58">
        <f>Tabela3[[#This Row],[ilość ]]*Tabela3[[#This Row],[cena  jedn.   netto ]]</f>
        <v>0</v>
      </c>
      <c r="H34" s="219"/>
      <c r="I34" s="219"/>
      <c r="J34" s="219"/>
      <c r="K34" s="220"/>
      <c r="L34" s="221"/>
      <c r="M34" s="222"/>
    </row>
    <row r="35" spans="1:13" ht="51">
      <c r="A35" s="218">
        <v>25</v>
      </c>
      <c r="B35" s="44" t="s">
        <v>409</v>
      </c>
      <c r="C35" s="41" t="s">
        <v>252</v>
      </c>
      <c r="D35" s="41" t="s">
        <v>20</v>
      </c>
      <c r="E35" s="41">
        <v>100</v>
      </c>
      <c r="F35" s="57"/>
      <c r="G35" s="58">
        <f>Tabela3[[#This Row],[ilość ]]*Tabela3[[#This Row],[cena  jedn.   netto ]]</f>
        <v>0</v>
      </c>
      <c r="H35" s="219"/>
      <c r="I35" s="219"/>
      <c r="J35" s="219"/>
      <c r="K35" s="220"/>
      <c r="L35" s="221"/>
      <c r="M35" s="222"/>
    </row>
    <row r="36" spans="1:13" ht="38.25">
      <c r="A36" s="218">
        <v>26</v>
      </c>
      <c r="B36" s="44" t="s">
        <v>261</v>
      </c>
      <c r="C36" s="41" t="s">
        <v>262</v>
      </c>
      <c r="D36" s="41" t="s">
        <v>88</v>
      </c>
      <c r="E36" s="41">
        <v>40</v>
      </c>
      <c r="F36" s="57"/>
      <c r="G36" s="58">
        <f>Tabela3[[#This Row],[ilość ]]*Tabela3[[#This Row],[cena  jedn.   netto ]]</f>
        <v>0</v>
      </c>
      <c r="H36" s="219"/>
      <c r="I36" s="219"/>
      <c r="J36" s="219"/>
      <c r="K36" s="220"/>
      <c r="L36" s="221"/>
      <c r="M36" s="222"/>
    </row>
    <row r="37" spans="1:13" ht="38.25">
      <c r="A37" s="218">
        <v>27</v>
      </c>
      <c r="B37" s="44" t="s">
        <v>268</v>
      </c>
      <c r="C37" s="41" t="s">
        <v>269</v>
      </c>
      <c r="D37" s="41" t="s">
        <v>88</v>
      </c>
      <c r="E37" s="41">
        <v>80</v>
      </c>
      <c r="F37" s="57"/>
      <c r="G37" s="58">
        <f>Tabela3[[#This Row],[ilość ]]*Tabela3[[#This Row],[cena  jedn.   netto ]]</f>
        <v>0</v>
      </c>
      <c r="H37" s="219"/>
      <c r="I37" s="219"/>
      <c r="J37" s="219"/>
      <c r="K37" s="220"/>
      <c r="L37" s="221"/>
      <c r="M37" s="221"/>
    </row>
    <row r="38" spans="1:13" ht="38.25">
      <c r="A38" s="218">
        <v>28</v>
      </c>
      <c r="B38" s="44" t="s">
        <v>258</v>
      </c>
      <c r="C38" s="41" t="s">
        <v>130</v>
      </c>
      <c r="D38" s="41" t="s">
        <v>88</v>
      </c>
      <c r="E38" s="41">
        <v>40</v>
      </c>
      <c r="F38" s="57"/>
      <c r="G38" s="58">
        <f>Tabela3[[#This Row],[ilość ]]*Tabela3[[#This Row],[cena  jedn.   netto ]]</f>
        <v>0</v>
      </c>
      <c r="H38" s="219"/>
      <c r="I38" s="219"/>
      <c r="J38" s="219"/>
      <c r="K38" s="220"/>
      <c r="L38" s="221"/>
      <c r="M38" s="222"/>
    </row>
    <row r="39" spans="1:13" ht="38.25">
      <c r="A39" s="218">
        <v>29</v>
      </c>
      <c r="B39" s="44" t="s">
        <v>258</v>
      </c>
      <c r="C39" s="41" t="s">
        <v>259</v>
      </c>
      <c r="D39" s="41" t="s">
        <v>88</v>
      </c>
      <c r="E39" s="41">
        <v>50</v>
      </c>
      <c r="F39" s="57"/>
      <c r="G39" s="58">
        <f>Tabela3[[#This Row],[ilość ]]*Tabela3[[#This Row],[cena  jedn.   netto ]]</f>
        <v>0</v>
      </c>
      <c r="H39" s="219"/>
      <c r="I39" s="219"/>
      <c r="J39" s="219"/>
      <c r="K39" s="220"/>
      <c r="L39" s="221"/>
      <c r="M39" s="222"/>
    </row>
    <row r="40" spans="1:13" ht="38.25">
      <c r="A40" s="218">
        <v>30</v>
      </c>
      <c r="B40" s="44" t="s">
        <v>258</v>
      </c>
      <c r="C40" s="41" t="s">
        <v>260</v>
      </c>
      <c r="D40" s="41" t="s">
        <v>88</v>
      </c>
      <c r="E40" s="41">
        <v>40</v>
      </c>
      <c r="F40" s="57"/>
      <c r="G40" s="58">
        <f>Tabela3[[#This Row],[ilość ]]*Tabela3[[#This Row],[cena  jedn.   netto ]]</f>
        <v>0</v>
      </c>
      <c r="H40" s="219"/>
      <c r="I40" s="219"/>
      <c r="J40" s="219"/>
      <c r="K40" s="220"/>
      <c r="L40" s="221"/>
      <c r="M40" s="222"/>
    </row>
    <row r="41" spans="1:13" ht="38.25">
      <c r="A41" s="218">
        <v>31</v>
      </c>
      <c r="B41" s="46" t="s">
        <v>258</v>
      </c>
      <c r="C41" s="50" t="s">
        <v>138</v>
      </c>
      <c r="D41" s="50" t="s">
        <v>88</v>
      </c>
      <c r="E41" s="50">
        <v>20</v>
      </c>
      <c r="F41" s="62"/>
      <c r="G41" s="58">
        <f>Tabela3[[#This Row],[ilość ]]*Tabela3[[#This Row],[cena  jedn.   netto ]]</f>
        <v>0</v>
      </c>
      <c r="H41" s="223"/>
      <c r="I41" s="223"/>
      <c r="J41" s="223"/>
      <c r="K41" s="224"/>
      <c r="L41" s="225"/>
      <c r="M41" s="226"/>
    </row>
    <row r="42" spans="1:13">
      <c r="A42" s="65" t="s">
        <v>440</v>
      </c>
      <c r="B42" s="46"/>
      <c r="C42" s="50"/>
      <c r="D42" s="50"/>
      <c r="E42" s="50"/>
      <c r="F42" s="51"/>
      <c r="G42" s="66">
        <f>SUBTOTAL(109,Tabela3[wartość netto])</f>
        <v>0</v>
      </c>
      <c r="H42" s="51"/>
      <c r="I42" s="51"/>
      <c r="J42" s="51"/>
      <c r="K42" s="50"/>
      <c r="L42" s="52"/>
      <c r="M42" s="52"/>
    </row>
  </sheetData>
  <mergeCells count="2">
    <mergeCell ref="A6:I6"/>
    <mergeCell ref="A7:I7"/>
  </mergeCells>
  <phoneticPr fontId="3"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EC65-FD14-4BE2-8050-F58581A94CF5}">
  <dimension ref="A1:M63"/>
  <sheetViews>
    <sheetView zoomScale="60" zoomScaleNormal="60" workbookViewId="0">
      <selection activeCell="A6" sqref="A6:I7"/>
    </sheetView>
  </sheetViews>
  <sheetFormatPr defaultRowHeight="14.25"/>
  <cols>
    <col min="1" max="1" width="13.25" customWidth="1"/>
    <col min="2" max="2" width="53.375" style="70" customWidth="1"/>
    <col min="3" max="3" width="12.375" customWidth="1"/>
    <col min="6" max="6" width="17.25" style="4" customWidth="1"/>
    <col min="7" max="7" width="15.875" customWidth="1"/>
    <col min="8" max="8" width="21.625" customWidth="1"/>
    <col min="9" max="9" width="16.25" customWidth="1"/>
    <col min="10" max="10" width="14.25" customWidth="1"/>
    <col min="11" max="12" width="18.625" customWidth="1"/>
    <col min="13" max="13" width="31.75" customWidth="1"/>
  </cols>
  <sheetData>
    <row r="1" spans="1:13" ht="15">
      <c r="A1" s="53" t="s">
        <v>271</v>
      </c>
      <c r="B1" s="67"/>
    </row>
    <row r="2" spans="1:13">
      <c r="A2" s="40"/>
      <c r="B2" s="68"/>
    </row>
    <row r="3" spans="1:13" ht="25.15" customHeight="1">
      <c r="A3" s="54" t="s">
        <v>1</v>
      </c>
      <c r="B3" s="69"/>
    </row>
    <row r="4" spans="1:13" ht="25.15" customHeight="1">
      <c r="A4" s="54" t="s">
        <v>2</v>
      </c>
      <c r="B4" s="69"/>
    </row>
    <row r="5" spans="1:13" ht="25.15" customHeight="1">
      <c r="A5" s="54" t="s">
        <v>3</v>
      </c>
      <c r="B5" s="69"/>
    </row>
    <row r="6" spans="1:13" ht="32.25" customHeight="1">
      <c r="A6" s="227" t="s">
        <v>491</v>
      </c>
      <c r="B6" s="227"/>
      <c r="C6" s="227"/>
      <c r="D6" s="227"/>
      <c r="E6" s="227"/>
      <c r="F6" s="227"/>
      <c r="G6" s="227"/>
      <c r="H6" s="227"/>
      <c r="I6" s="227"/>
    </row>
    <row r="7" spans="1:13" ht="41.25" customHeight="1">
      <c r="A7" s="227" t="s">
        <v>488</v>
      </c>
      <c r="B7" s="227"/>
      <c r="C7" s="227"/>
      <c r="D7" s="227"/>
      <c r="E7" s="227"/>
      <c r="F7" s="227"/>
      <c r="G7" s="227"/>
      <c r="H7" s="227"/>
      <c r="I7" s="227"/>
    </row>
    <row r="8" spans="1:13" ht="25.15" customHeight="1">
      <c r="A8" s="55"/>
      <c r="B8" s="68"/>
    </row>
    <row r="10" spans="1:13" ht="25.5">
      <c r="A10" s="120" t="s">
        <v>82</v>
      </c>
      <c r="B10" s="120" t="s">
        <v>83</v>
      </c>
      <c r="C10" s="120" t="s">
        <v>84</v>
      </c>
      <c r="D10" s="120" t="s">
        <v>5</v>
      </c>
      <c r="E10" s="120" t="s">
        <v>94</v>
      </c>
      <c r="F10" s="121" t="s">
        <v>95</v>
      </c>
      <c r="G10" s="120" t="s">
        <v>96</v>
      </c>
      <c r="H10" s="120" t="s">
        <v>97</v>
      </c>
      <c r="I10" s="120" t="s">
        <v>98</v>
      </c>
      <c r="J10" s="120" t="s">
        <v>99</v>
      </c>
      <c r="K10" s="120" t="s">
        <v>441</v>
      </c>
      <c r="L10" s="120" t="s">
        <v>12</v>
      </c>
      <c r="M10" s="120" t="s">
        <v>146</v>
      </c>
    </row>
    <row r="11" spans="1:13" ht="140.25">
      <c r="A11" s="198">
        <v>22</v>
      </c>
      <c r="B11" s="104" t="s">
        <v>327</v>
      </c>
      <c r="C11" s="105" t="s">
        <v>419</v>
      </c>
      <c r="D11" s="105" t="s">
        <v>20</v>
      </c>
      <c r="E11" s="106">
        <v>20000</v>
      </c>
      <c r="F11" s="116"/>
      <c r="G11" s="118">
        <f>Tabela4[[#This Row],[ilość ]]*Tabela4[[#This Row],[cena  jedn.   netto ]]</f>
        <v>0</v>
      </c>
      <c r="H11" s="105"/>
      <c r="I11" s="105"/>
      <c r="J11" s="105"/>
      <c r="K11" s="105"/>
      <c r="L11" s="105"/>
      <c r="M11" s="105"/>
    </row>
    <row r="12" spans="1:13" ht="76.5">
      <c r="A12" s="198">
        <v>23</v>
      </c>
      <c r="B12" s="104" t="s">
        <v>328</v>
      </c>
      <c r="C12" s="105" t="s">
        <v>420</v>
      </c>
      <c r="D12" s="105" t="s">
        <v>20</v>
      </c>
      <c r="E12" s="106">
        <v>3000</v>
      </c>
      <c r="F12" s="116"/>
      <c r="G12" s="118">
        <f>Tabela4[[#This Row],[ilość ]]*Tabela4[[#This Row],[cena  jedn.   netto ]]</f>
        <v>0</v>
      </c>
      <c r="H12" s="105"/>
      <c r="I12" s="105"/>
      <c r="J12" s="105"/>
      <c r="K12" s="105"/>
      <c r="L12" s="105"/>
      <c r="M12" s="105"/>
    </row>
    <row r="13" spans="1:13" ht="153">
      <c r="A13" s="198">
        <v>36</v>
      </c>
      <c r="B13" s="104" t="s">
        <v>339</v>
      </c>
      <c r="C13" s="105" t="s">
        <v>431</v>
      </c>
      <c r="D13" s="105" t="s">
        <v>32</v>
      </c>
      <c r="E13" s="105">
        <v>700</v>
      </c>
      <c r="F13" s="116"/>
      <c r="G13" s="118">
        <f>Tabela4[[#This Row],[ilość ]]*Tabela4[[#This Row],[cena  jedn.   netto ]]</f>
        <v>0</v>
      </c>
      <c r="H13" s="105"/>
      <c r="I13" s="105"/>
      <c r="J13" s="105"/>
      <c r="K13" s="105"/>
      <c r="L13" s="105"/>
      <c r="M13" s="105"/>
    </row>
    <row r="14" spans="1:13" ht="153">
      <c r="A14" s="198">
        <v>35</v>
      </c>
      <c r="B14" s="104" t="s">
        <v>338</v>
      </c>
      <c r="C14" s="105" t="s">
        <v>432</v>
      </c>
      <c r="D14" s="105" t="s">
        <v>32</v>
      </c>
      <c r="E14" s="106">
        <v>1000</v>
      </c>
      <c r="F14" s="116"/>
      <c r="G14" s="118">
        <f>Tabela4[[#This Row],[ilość ]]*Tabela4[[#This Row],[cena  jedn.   netto ]]</f>
        <v>0</v>
      </c>
      <c r="H14" s="105"/>
      <c r="I14" s="105"/>
      <c r="J14" s="105"/>
      <c r="K14" s="105"/>
      <c r="L14" s="105"/>
      <c r="M14" s="105"/>
    </row>
    <row r="15" spans="1:13" ht="165.75">
      <c r="A15" s="198">
        <v>34</v>
      </c>
      <c r="B15" s="104" t="s">
        <v>337</v>
      </c>
      <c r="C15" s="105" t="s">
        <v>430</v>
      </c>
      <c r="D15" s="105" t="s">
        <v>32</v>
      </c>
      <c r="E15" s="106">
        <v>50000</v>
      </c>
      <c r="F15" s="116"/>
      <c r="G15" s="118">
        <f>Tabela4[[#This Row],[ilość ]]*Tabela4[[#This Row],[cena  jedn.   netto ]]</f>
        <v>0</v>
      </c>
      <c r="H15" s="105"/>
      <c r="I15" s="105"/>
      <c r="J15" s="105"/>
      <c r="K15" s="105"/>
      <c r="L15" s="105"/>
      <c r="M15" s="105"/>
    </row>
    <row r="16" spans="1:13" ht="25.5">
      <c r="A16" s="198">
        <v>31</v>
      </c>
      <c r="B16" s="104" t="s">
        <v>333</v>
      </c>
      <c r="C16" s="105" t="s">
        <v>427</v>
      </c>
      <c r="D16" s="105" t="s">
        <v>334</v>
      </c>
      <c r="E16" s="41">
        <v>20</v>
      </c>
      <c r="F16" s="116"/>
      <c r="G16" s="118">
        <f>Tabela4[[#This Row],[ilość ]]*Tabela4[[#This Row],[cena  jedn.   netto ]]</f>
        <v>0</v>
      </c>
      <c r="H16" s="105"/>
      <c r="I16" s="105"/>
      <c r="J16" s="105"/>
      <c r="K16" s="105"/>
      <c r="L16" s="105"/>
      <c r="M16" s="105"/>
    </row>
    <row r="17" spans="1:13">
      <c r="A17" s="198">
        <v>32</v>
      </c>
      <c r="B17" s="104" t="s">
        <v>335</v>
      </c>
      <c r="C17" s="105" t="s">
        <v>428</v>
      </c>
      <c r="D17" s="105" t="s">
        <v>20</v>
      </c>
      <c r="E17" s="41">
        <v>10</v>
      </c>
      <c r="F17" s="116"/>
      <c r="G17" s="118">
        <f>Tabela4[[#This Row],[ilość ]]*Tabela4[[#This Row],[cena  jedn.   netto ]]</f>
        <v>0</v>
      </c>
      <c r="H17" s="105"/>
      <c r="I17" s="105"/>
      <c r="J17" s="105"/>
      <c r="K17" s="105"/>
      <c r="L17" s="105"/>
      <c r="M17" s="105"/>
    </row>
    <row r="18" spans="1:13">
      <c r="A18" s="198">
        <v>33</v>
      </c>
      <c r="B18" s="104" t="s">
        <v>336</v>
      </c>
      <c r="C18" s="105" t="s">
        <v>429</v>
      </c>
      <c r="D18" s="105" t="s">
        <v>20</v>
      </c>
      <c r="E18" s="41">
        <v>10</v>
      </c>
      <c r="F18" s="116"/>
      <c r="G18" s="118">
        <f>Tabela4[[#This Row],[ilość ]]*Tabela4[[#This Row],[cena  jedn.   netto ]]</f>
        <v>0</v>
      </c>
      <c r="H18" s="105"/>
      <c r="I18" s="105"/>
      <c r="J18" s="105"/>
      <c r="K18" s="105"/>
      <c r="L18" s="105"/>
      <c r="M18" s="105"/>
    </row>
    <row r="19" spans="1:13" ht="25.5">
      <c r="A19" s="198">
        <v>18</v>
      </c>
      <c r="B19" s="104" t="s">
        <v>323</v>
      </c>
      <c r="C19" s="105" t="s">
        <v>416</v>
      </c>
      <c r="D19" s="105" t="s">
        <v>20</v>
      </c>
      <c r="E19" s="106">
        <v>1200</v>
      </c>
      <c r="F19" s="116"/>
      <c r="G19" s="118">
        <f>Tabela4[[#This Row],[ilość ]]*Tabela4[[#This Row],[cena  jedn.   netto ]]</f>
        <v>0</v>
      </c>
      <c r="H19" s="105"/>
      <c r="I19" s="105"/>
      <c r="J19" s="105"/>
      <c r="K19" s="105"/>
      <c r="L19" s="105"/>
      <c r="M19" s="105"/>
    </row>
    <row r="20" spans="1:13" ht="51">
      <c r="A20" s="122" t="s">
        <v>27</v>
      </c>
      <c r="B20" s="123" t="s">
        <v>444</v>
      </c>
      <c r="C20" s="124" t="s">
        <v>148</v>
      </c>
      <c r="D20" s="124" t="s">
        <v>20</v>
      </c>
      <c r="E20" s="124">
        <v>600</v>
      </c>
      <c r="F20" s="125"/>
      <c r="G20" s="118">
        <f>Tabela4[[#This Row],[ilość ]]*Tabela4[[#This Row],[cena  jedn.   netto ]]</f>
        <v>0</v>
      </c>
      <c r="H20" s="126"/>
      <c r="I20" s="126"/>
      <c r="J20" s="126"/>
      <c r="K20" s="124"/>
      <c r="L20" s="124"/>
      <c r="M20" s="124"/>
    </row>
    <row r="21" spans="1:13" ht="51">
      <c r="A21" s="198">
        <v>13</v>
      </c>
      <c r="B21" s="104" t="s">
        <v>342</v>
      </c>
      <c r="C21" s="105" t="s">
        <v>43</v>
      </c>
      <c r="D21" s="105" t="s">
        <v>20</v>
      </c>
      <c r="E21" s="106">
        <v>1000</v>
      </c>
      <c r="F21" s="116"/>
      <c r="G21" s="118">
        <f>Tabela4[[#This Row],[ilość ]]*Tabela4[[#This Row],[cena  jedn.   netto ]]</f>
        <v>0</v>
      </c>
      <c r="H21" s="105"/>
      <c r="I21" s="105"/>
      <c r="J21" s="105"/>
      <c r="K21" s="105"/>
      <c r="L21" s="105"/>
      <c r="M21" s="105"/>
    </row>
    <row r="22" spans="1:13" ht="51">
      <c r="A22" s="198">
        <v>7</v>
      </c>
      <c r="B22" s="201" t="s">
        <v>313</v>
      </c>
      <c r="C22" s="105" t="s">
        <v>28</v>
      </c>
      <c r="D22" s="105" t="s">
        <v>20</v>
      </c>
      <c r="E22" s="106">
        <v>2000</v>
      </c>
      <c r="F22" s="116"/>
      <c r="G22" s="118">
        <f>Tabela4[[#This Row],[ilość ]]*Tabela4[[#This Row],[cena  jedn.   netto ]]</f>
        <v>0</v>
      </c>
      <c r="H22" s="105"/>
      <c r="I22" s="105"/>
      <c r="J22" s="105"/>
      <c r="K22" s="105"/>
      <c r="L22" s="105"/>
      <c r="M22" s="105"/>
    </row>
    <row r="23" spans="1:13" ht="51">
      <c r="A23" s="198">
        <v>8</v>
      </c>
      <c r="B23" s="201" t="s">
        <v>314</v>
      </c>
      <c r="C23" s="105" t="s">
        <v>50</v>
      </c>
      <c r="D23" s="105" t="s">
        <v>20</v>
      </c>
      <c r="E23" s="106">
        <v>2000</v>
      </c>
      <c r="F23" s="116"/>
      <c r="G23" s="118">
        <f>Tabela4[[#This Row],[ilość ]]*Tabela4[[#This Row],[cena  jedn.   netto ]]</f>
        <v>0</v>
      </c>
      <c r="H23" s="105"/>
      <c r="I23" s="105"/>
      <c r="J23" s="105"/>
      <c r="K23" s="105"/>
      <c r="L23" s="105"/>
      <c r="M23" s="105"/>
    </row>
    <row r="24" spans="1:13" ht="51">
      <c r="A24" s="198">
        <v>14</v>
      </c>
      <c r="B24" s="201" t="s">
        <v>319</v>
      </c>
      <c r="C24" s="105" t="s">
        <v>43</v>
      </c>
      <c r="D24" s="105" t="s">
        <v>20</v>
      </c>
      <c r="E24" s="106">
        <v>1000</v>
      </c>
      <c r="F24" s="116"/>
      <c r="G24" s="118">
        <f>Tabela4[[#This Row],[ilość ]]*Tabela4[[#This Row],[cena  jedn.   netto ]]</f>
        <v>0</v>
      </c>
      <c r="H24" s="105"/>
      <c r="I24" s="105"/>
      <c r="J24" s="105"/>
      <c r="K24" s="105"/>
      <c r="L24" s="105"/>
      <c r="M24" s="105"/>
    </row>
    <row r="25" spans="1:13" ht="25.5">
      <c r="A25" s="103">
        <v>17</v>
      </c>
      <c r="B25" s="108" t="s">
        <v>322</v>
      </c>
      <c r="C25" s="109" t="s">
        <v>415</v>
      </c>
      <c r="D25" s="105" t="s">
        <v>20</v>
      </c>
      <c r="E25" s="105">
        <v>300</v>
      </c>
      <c r="F25" s="116"/>
      <c r="G25" s="118">
        <f>Tabela4[[#This Row],[ilość ]]*Tabela4[[#This Row],[cena  jedn.   netto ]]</f>
        <v>0</v>
      </c>
      <c r="H25" s="105"/>
      <c r="I25" s="105"/>
      <c r="J25" s="105"/>
      <c r="K25" s="105"/>
      <c r="L25" s="105"/>
      <c r="M25" s="107"/>
    </row>
    <row r="26" spans="1:13" ht="51">
      <c r="A26" s="103">
        <v>6</v>
      </c>
      <c r="B26" s="104" t="s">
        <v>312</v>
      </c>
      <c r="C26" s="105" t="s">
        <v>28</v>
      </c>
      <c r="D26" s="105" t="s">
        <v>20</v>
      </c>
      <c r="E26" s="106">
        <v>3000</v>
      </c>
      <c r="F26" s="116"/>
      <c r="G26" s="118">
        <f>Tabela4[[#This Row],[ilość ]]*Tabela4[[#This Row],[cena  jedn.   netto ]]</f>
        <v>0</v>
      </c>
      <c r="H26" s="105"/>
      <c r="I26" s="105"/>
      <c r="J26" s="105"/>
      <c r="K26" s="105"/>
      <c r="L26" s="105"/>
      <c r="M26" s="107"/>
    </row>
    <row r="27" spans="1:13" ht="51">
      <c r="A27" s="103">
        <v>9</v>
      </c>
      <c r="B27" s="104" t="s">
        <v>315</v>
      </c>
      <c r="C27" s="105" t="s">
        <v>50</v>
      </c>
      <c r="D27" s="105" t="s">
        <v>20</v>
      </c>
      <c r="E27" s="106">
        <v>4000</v>
      </c>
      <c r="F27" s="116"/>
      <c r="G27" s="118">
        <f>Tabela4[[#This Row],[ilość ]]*Tabela4[[#This Row],[cena  jedn.   netto ]]</f>
        <v>0</v>
      </c>
      <c r="H27" s="105"/>
      <c r="I27" s="105"/>
      <c r="J27" s="105"/>
      <c r="K27" s="105"/>
      <c r="L27" s="105"/>
      <c r="M27" s="107"/>
    </row>
    <row r="28" spans="1:13" ht="51">
      <c r="A28" s="103">
        <v>15</v>
      </c>
      <c r="B28" s="104" t="s">
        <v>320</v>
      </c>
      <c r="C28" s="105" t="s">
        <v>43</v>
      </c>
      <c r="D28" s="105" t="s">
        <v>20</v>
      </c>
      <c r="E28" s="106">
        <v>2000</v>
      </c>
      <c r="F28" s="116"/>
      <c r="G28" s="118">
        <f>Tabela4[[#This Row],[ilość ]]*Tabela4[[#This Row],[cena  jedn.   netto ]]</f>
        <v>0</v>
      </c>
      <c r="H28" s="105"/>
      <c r="I28" s="105"/>
      <c r="J28" s="105"/>
      <c r="K28" s="105"/>
      <c r="L28" s="105"/>
      <c r="M28" s="107"/>
    </row>
    <row r="29" spans="1:13" ht="51">
      <c r="A29" s="103">
        <v>5</v>
      </c>
      <c r="B29" s="104" t="s">
        <v>311</v>
      </c>
      <c r="C29" s="105" t="s">
        <v>28</v>
      </c>
      <c r="D29" s="105" t="s">
        <v>20</v>
      </c>
      <c r="E29" s="106">
        <v>16000</v>
      </c>
      <c r="F29" s="116"/>
      <c r="G29" s="118">
        <f>Tabela4[[#This Row],[ilość ]]*Tabela4[[#This Row],[cena  jedn.   netto ]]</f>
        <v>0</v>
      </c>
      <c r="H29" s="105"/>
      <c r="I29" s="105"/>
      <c r="J29" s="105"/>
      <c r="K29" s="105"/>
      <c r="L29" s="105"/>
      <c r="M29" s="107"/>
    </row>
    <row r="30" spans="1:13" ht="51">
      <c r="A30" s="103">
        <v>10</v>
      </c>
      <c r="B30" s="104" t="s">
        <v>316</v>
      </c>
      <c r="C30" s="105" t="s">
        <v>50</v>
      </c>
      <c r="D30" s="105" t="s">
        <v>20</v>
      </c>
      <c r="E30" s="106">
        <v>10000</v>
      </c>
      <c r="F30" s="116"/>
      <c r="G30" s="118">
        <f>Tabela4[[#This Row],[ilość ]]*Tabela4[[#This Row],[cena  jedn.   netto ]]</f>
        <v>0</v>
      </c>
      <c r="H30" s="105"/>
      <c r="I30" s="105"/>
      <c r="J30" s="105"/>
      <c r="K30" s="105"/>
      <c r="L30" s="105"/>
      <c r="M30" s="107"/>
    </row>
    <row r="31" spans="1:13" ht="51">
      <c r="A31" s="103">
        <v>16</v>
      </c>
      <c r="B31" s="104" t="s">
        <v>321</v>
      </c>
      <c r="C31" s="105" t="s">
        <v>43</v>
      </c>
      <c r="D31" s="105" t="s">
        <v>20</v>
      </c>
      <c r="E31" s="106">
        <v>3300</v>
      </c>
      <c r="F31" s="116"/>
      <c r="G31" s="118">
        <f>Tabela4[[#This Row],[ilość ]]*Tabela4[[#This Row],[cena  jedn.   netto ]]</f>
        <v>0</v>
      </c>
      <c r="H31" s="105"/>
      <c r="I31" s="105"/>
      <c r="J31" s="105"/>
      <c r="K31" s="105"/>
      <c r="L31" s="105"/>
      <c r="M31" s="107"/>
    </row>
    <row r="32" spans="1:13" ht="63.75">
      <c r="A32" s="199" t="s">
        <v>21</v>
      </c>
      <c r="B32" s="127" t="s">
        <v>443</v>
      </c>
      <c r="C32" s="124" t="s">
        <v>87</v>
      </c>
      <c r="D32" s="124" t="s">
        <v>88</v>
      </c>
      <c r="E32" s="124">
        <v>400</v>
      </c>
      <c r="F32" s="125"/>
      <c r="G32" s="118">
        <f>Tabela4[[#This Row],[ilość ]]*Tabela4[[#This Row],[cena  jedn.   netto ]]</f>
        <v>0</v>
      </c>
      <c r="H32" s="126"/>
      <c r="I32" s="126"/>
      <c r="J32" s="126"/>
      <c r="K32" s="124"/>
      <c r="L32" s="124"/>
      <c r="M32" s="203"/>
    </row>
    <row r="33" spans="1:13" ht="171">
      <c r="A33" s="199">
        <v>14</v>
      </c>
      <c r="B33" s="202" t="s">
        <v>471</v>
      </c>
      <c r="C33" s="128" t="s">
        <v>470</v>
      </c>
      <c r="D33" s="124" t="s">
        <v>88</v>
      </c>
      <c r="E33" s="124">
        <v>3</v>
      </c>
      <c r="F33" s="125"/>
      <c r="G33" s="118">
        <f>Tabela4[[#This Row],[ilość ]]*Tabela4[[#This Row],[cena  jedn.   netto ]]</f>
        <v>0</v>
      </c>
      <c r="H33" s="126"/>
      <c r="I33" s="126"/>
      <c r="J33" s="126"/>
      <c r="K33" s="124"/>
      <c r="L33" s="124"/>
      <c r="M33" s="203"/>
    </row>
    <row r="34" spans="1:13" ht="171">
      <c r="A34" s="199">
        <v>13</v>
      </c>
      <c r="B34" s="202" t="s">
        <v>468</v>
      </c>
      <c r="C34" s="128" t="s">
        <v>469</v>
      </c>
      <c r="D34" s="124" t="s">
        <v>88</v>
      </c>
      <c r="E34" s="124">
        <v>3</v>
      </c>
      <c r="F34" s="125"/>
      <c r="G34" s="118">
        <f>Tabela4[[#This Row],[ilość ]]*Tabela4[[#This Row],[cena  jedn.   netto ]]</f>
        <v>0</v>
      </c>
      <c r="H34" s="126"/>
      <c r="I34" s="126"/>
      <c r="J34" s="126"/>
      <c r="K34" s="124"/>
      <c r="L34" s="124"/>
      <c r="M34" s="203"/>
    </row>
    <row r="35" spans="1:13" ht="38.25">
      <c r="A35" s="199" t="s">
        <v>124</v>
      </c>
      <c r="B35" s="123" t="s">
        <v>446</v>
      </c>
      <c r="C35" s="128" t="s">
        <v>464</v>
      </c>
      <c r="D35" s="124" t="s">
        <v>88</v>
      </c>
      <c r="E35" s="124">
        <v>100</v>
      </c>
      <c r="F35" s="125"/>
      <c r="G35" s="118">
        <f>Tabela4[[#This Row],[ilość ]]*Tabela4[[#This Row],[cena  jedn.   netto ]]</f>
        <v>0</v>
      </c>
      <c r="H35" s="126"/>
      <c r="I35" s="126"/>
      <c r="J35" s="126"/>
      <c r="K35" s="124"/>
      <c r="L35" s="124"/>
      <c r="M35" s="203"/>
    </row>
    <row r="36" spans="1:13" ht="63.75">
      <c r="A36" s="199" t="s">
        <v>17</v>
      </c>
      <c r="B36" s="123" t="s">
        <v>442</v>
      </c>
      <c r="C36" s="124" t="s">
        <v>462</v>
      </c>
      <c r="D36" s="124" t="s">
        <v>20</v>
      </c>
      <c r="E36" s="124">
        <v>2400</v>
      </c>
      <c r="F36" s="125"/>
      <c r="G36" s="118">
        <f>Tabela4[[#This Row],[ilość ]]*Tabela4[[#This Row],[cena  jedn.   netto ]]</f>
        <v>0</v>
      </c>
      <c r="H36" s="126"/>
      <c r="I36" s="126"/>
      <c r="J36" s="126"/>
      <c r="K36" s="124"/>
      <c r="L36" s="124"/>
      <c r="M36" s="203"/>
    </row>
    <row r="37" spans="1:13" ht="38.25">
      <c r="A37" s="199" t="s">
        <v>24</v>
      </c>
      <c r="B37" s="123" t="s">
        <v>459</v>
      </c>
      <c r="C37" s="124" t="s">
        <v>147</v>
      </c>
      <c r="D37" s="124" t="s">
        <v>20</v>
      </c>
      <c r="E37" s="124">
        <v>4000</v>
      </c>
      <c r="F37" s="125"/>
      <c r="G37" s="118">
        <f>Tabela4[[#This Row],[ilość ]]*Tabela4[[#This Row],[cena  jedn.   netto ]]</f>
        <v>0</v>
      </c>
      <c r="H37" s="126"/>
      <c r="I37" s="126"/>
      <c r="J37" s="126"/>
      <c r="K37" s="124"/>
      <c r="L37" s="124"/>
      <c r="M37" s="203"/>
    </row>
    <row r="38" spans="1:13" ht="38.25">
      <c r="A38" s="199" t="s">
        <v>126</v>
      </c>
      <c r="B38" s="123" t="s">
        <v>447</v>
      </c>
      <c r="C38" s="128" t="s">
        <v>153</v>
      </c>
      <c r="D38" s="124" t="s">
        <v>88</v>
      </c>
      <c r="E38" s="124">
        <v>1500</v>
      </c>
      <c r="F38" s="125"/>
      <c r="G38" s="118">
        <f>Tabela4[[#This Row],[ilość ]]*Tabela4[[#This Row],[cena  jedn.   netto ]]</f>
        <v>0</v>
      </c>
      <c r="H38" s="126"/>
      <c r="I38" s="126"/>
      <c r="J38" s="126"/>
      <c r="K38" s="124"/>
      <c r="L38" s="124"/>
      <c r="M38" s="203"/>
    </row>
    <row r="39" spans="1:13" ht="38.25">
      <c r="A39" s="199" t="s">
        <v>33</v>
      </c>
      <c r="B39" s="123" t="s">
        <v>150</v>
      </c>
      <c r="C39" s="128" t="s">
        <v>151</v>
      </c>
      <c r="D39" s="124" t="s">
        <v>88</v>
      </c>
      <c r="E39" s="124">
        <v>100</v>
      </c>
      <c r="F39" s="125"/>
      <c r="G39" s="118">
        <f>Tabela4[[#This Row],[ilość ]]*Tabela4[[#This Row],[cena  jedn.   netto ]]</f>
        <v>0</v>
      </c>
      <c r="H39" s="126"/>
      <c r="I39" s="126"/>
      <c r="J39" s="126"/>
      <c r="K39" s="124"/>
      <c r="L39" s="124"/>
      <c r="M39" s="203"/>
    </row>
    <row r="40" spans="1:13" ht="76.5">
      <c r="A40" s="199" t="s">
        <v>29</v>
      </c>
      <c r="B40" s="123" t="s">
        <v>149</v>
      </c>
      <c r="C40" s="124" t="s">
        <v>63</v>
      </c>
      <c r="D40" s="124" t="s">
        <v>20</v>
      </c>
      <c r="E40" s="124">
        <v>100</v>
      </c>
      <c r="F40" s="125"/>
      <c r="G40" s="118">
        <f>Tabela4[[#This Row],[ilość ]]*Tabela4[[#This Row],[cena  jedn.   netto ]]</f>
        <v>0</v>
      </c>
      <c r="H40" s="126"/>
      <c r="I40" s="126"/>
      <c r="J40" s="126"/>
      <c r="K40" s="124"/>
      <c r="L40" s="124"/>
      <c r="M40" s="203"/>
    </row>
    <row r="41" spans="1:13" ht="38.25">
      <c r="A41" s="199" t="s">
        <v>123</v>
      </c>
      <c r="B41" s="123" t="s">
        <v>445</v>
      </c>
      <c r="C41" s="128" t="s">
        <v>463</v>
      </c>
      <c r="D41" s="124" t="s">
        <v>88</v>
      </c>
      <c r="E41" s="129">
        <v>500</v>
      </c>
      <c r="F41" s="125"/>
      <c r="G41" s="118">
        <f>Tabela4[[#This Row],[ilość ]]*Tabela4[[#This Row],[cena  jedn.   netto ]]</f>
        <v>0</v>
      </c>
      <c r="H41" s="126"/>
      <c r="I41" s="126"/>
      <c r="J41" s="126"/>
      <c r="K41" s="124"/>
      <c r="L41" s="124"/>
      <c r="M41" s="203"/>
    </row>
    <row r="42" spans="1:13" ht="51">
      <c r="A42" s="103">
        <v>24</v>
      </c>
      <c r="B42" s="108" t="s">
        <v>329</v>
      </c>
      <c r="C42" s="109" t="s">
        <v>421</v>
      </c>
      <c r="D42" s="105" t="s">
        <v>32</v>
      </c>
      <c r="E42" s="106">
        <v>6000</v>
      </c>
      <c r="F42" s="116"/>
      <c r="G42" s="118">
        <f>Tabela4[[#This Row],[ilość ]]*Tabela4[[#This Row],[cena  jedn.   netto ]]</f>
        <v>0</v>
      </c>
      <c r="H42" s="105"/>
      <c r="I42" s="105"/>
      <c r="J42" s="105"/>
      <c r="K42" s="105"/>
      <c r="L42" s="105"/>
      <c r="M42" s="107"/>
    </row>
    <row r="43" spans="1:13" ht="51">
      <c r="A43" s="103">
        <v>25</v>
      </c>
      <c r="B43" s="108" t="s">
        <v>330</v>
      </c>
      <c r="C43" s="109" t="s">
        <v>422</v>
      </c>
      <c r="D43" s="105" t="s">
        <v>32</v>
      </c>
      <c r="E43" s="106">
        <v>1000</v>
      </c>
      <c r="F43" s="116"/>
      <c r="G43" s="118">
        <f>Tabela4[[#This Row],[ilość ]]*Tabela4[[#This Row],[cena  jedn.   netto ]]</f>
        <v>0</v>
      </c>
      <c r="H43" s="105"/>
      <c r="I43" s="105"/>
      <c r="J43" s="105"/>
      <c r="K43" s="105"/>
      <c r="L43" s="105"/>
      <c r="M43" s="107"/>
    </row>
    <row r="44" spans="1:13" ht="25.5">
      <c r="A44" s="199" t="s">
        <v>125</v>
      </c>
      <c r="B44" s="123" t="s">
        <v>449</v>
      </c>
      <c r="C44" s="128" t="s">
        <v>152</v>
      </c>
      <c r="D44" s="124" t="s">
        <v>88</v>
      </c>
      <c r="E44" s="129">
        <v>50000</v>
      </c>
      <c r="F44" s="125"/>
      <c r="G44" s="118">
        <f>Tabela4[[#This Row],[ilość ]]*Tabela4[[#This Row],[cena  jedn.   netto ]]</f>
        <v>0</v>
      </c>
      <c r="H44" s="126"/>
      <c r="I44" s="126"/>
      <c r="J44" s="126"/>
      <c r="K44" s="124"/>
      <c r="L44" s="124"/>
      <c r="M44" s="203"/>
    </row>
    <row r="45" spans="1:13" ht="51">
      <c r="A45" s="103">
        <v>12</v>
      </c>
      <c r="B45" s="104" t="s">
        <v>318</v>
      </c>
      <c r="C45" s="105" t="s">
        <v>50</v>
      </c>
      <c r="D45" s="105" t="s">
        <v>20</v>
      </c>
      <c r="E45" s="106">
        <v>10000</v>
      </c>
      <c r="F45" s="116"/>
      <c r="G45" s="118">
        <f>Tabela4[[#This Row],[ilość ]]*Tabela4[[#This Row],[cena  jedn.   netto ]]</f>
        <v>0</v>
      </c>
      <c r="H45" s="105"/>
      <c r="I45" s="105"/>
      <c r="J45" s="105"/>
      <c r="K45" s="105"/>
      <c r="L45" s="105"/>
      <c r="M45" s="107"/>
    </row>
    <row r="46" spans="1:13" ht="63.75">
      <c r="A46" s="103">
        <v>1</v>
      </c>
      <c r="B46" s="104" t="s">
        <v>307</v>
      </c>
      <c r="C46" s="105" t="s">
        <v>50</v>
      </c>
      <c r="D46" s="105" t="s">
        <v>20</v>
      </c>
      <c r="E46" s="106">
        <v>6500</v>
      </c>
      <c r="F46" s="116"/>
      <c r="G46" s="118">
        <f>Tabela4[[#This Row],[ilość ]]*Tabela4[[#This Row],[cena  jedn.   netto ]]</f>
        <v>0</v>
      </c>
      <c r="H46" s="105"/>
      <c r="I46" s="105"/>
      <c r="J46" s="105"/>
      <c r="K46" s="105"/>
      <c r="L46" s="105"/>
      <c r="M46" s="107"/>
    </row>
    <row r="47" spans="1:13" ht="63.75">
      <c r="A47" s="103">
        <v>2</v>
      </c>
      <c r="B47" s="104" t="s">
        <v>308</v>
      </c>
      <c r="C47" s="105" t="s">
        <v>50</v>
      </c>
      <c r="D47" s="105" t="s">
        <v>20</v>
      </c>
      <c r="E47" s="106">
        <v>33000</v>
      </c>
      <c r="F47" s="116"/>
      <c r="G47" s="118">
        <f>Tabela4[[#This Row],[ilość ]]*Tabela4[[#This Row],[cena  jedn.   netto ]]</f>
        <v>0</v>
      </c>
      <c r="H47" s="105"/>
      <c r="I47" s="105"/>
      <c r="J47" s="105"/>
      <c r="K47" s="105"/>
      <c r="L47" s="105"/>
      <c r="M47" s="107"/>
    </row>
    <row r="48" spans="1:13" ht="51">
      <c r="A48" s="103">
        <v>11</v>
      </c>
      <c r="B48" s="104" t="s">
        <v>317</v>
      </c>
      <c r="C48" s="105" t="s">
        <v>50</v>
      </c>
      <c r="D48" s="105" t="s">
        <v>20</v>
      </c>
      <c r="E48" s="106">
        <v>21000</v>
      </c>
      <c r="F48" s="116"/>
      <c r="G48" s="118">
        <f>Tabela4[[#This Row],[ilość ]]*Tabela4[[#This Row],[cena  jedn.   netto ]]</f>
        <v>0</v>
      </c>
      <c r="H48" s="105"/>
      <c r="I48" s="105"/>
      <c r="J48" s="105"/>
      <c r="K48" s="105"/>
      <c r="L48" s="105"/>
      <c r="M48" s="107"/>
    </row>
    <row r="49" spans="1:13" ht="63.75">
      <c r="A49" s="103">
        <v>3</v>
      </c>
      <c r="B49" s="104" t="s">
        <v>309</v>
      </c>
      <c r="C49" s="105" t="s">
        <v>28</v>
      </c>
      <c r="D49" s="105" t="s">
        <v>20</v>
      </c>
      <c r="E49" s="106">
        <v>15000</v>
      </c>
      <c r="F49" s="116"/>
      <c r="G49" s="118">
        <f>Tabela4[[#This Row],[ilość ]]*Tabela4[[#This Row],[cena  jedn.   netto ]]</f>
        <v>0</v>
      </c>
      <c r="H49" s="105"/>
      <c r="I49" s="105"/>
      <c r="J49" s="105"/>
      <c r="K49" s="105"/>
      <c r="L49" s="105"/>
      <c r="M49" s="107"/>
    </row>
    <row r="50" spans="1:13" ht="63.75">
      <c r="A50" s="103">
        <v>4</v>
      </c>
      <c r="B50" s="104" t="s">
        <v>310</v>
      </c>
      <c r="C50" s="105" t="s">
        <v>28</v>
      </c>
      <c r="D50" s="105" t="s">
        <v>20</v>
      </c>
      <c r="E50" s="106">
        <v>10000</v>
      </c>
      <c r="F50" s="116"/>
      <c r="G50" s="118">
        <f>Tabela4[[#This Row],[ilość ]]*Tabela4[[#This Row],[cena  jedn.   netto ]]</f>
        <v>0</v>
      </c>
      <c r="H50" s="105"/>
      <c r="I50" s="105"/>
      <c r="J50" s="105"/>
      <c r="K50" s="105"/>
      <c r="L50" s="105"/>
      <c r="M50" s="107"/>
    </row>
    <row r="51" spans="1:13" ht="51">
      <c r="A51" s="103">
        <v>26</v>
      </c>
      <c r="B51" s="104" t="s">
        <v>450</v>
      </c>
      <c r="C51" s="105" t="s">
        <v>421</v>
      </c>
      <c r="D51" s="105" t="s">
        <v>32</v>
      </c>
      <c r="E51" s="106">
        <v>3000</v>
      </c>
      <c r="F51" s="116"/>
      <c r="G51" s="118">
        <f>Tabela4[[#This Row],[ilość ]]*Tabela4[[#This Row],[cena  jedn.   netto ]]</f>
        <v>0</v>
      </c>
      <c r="H51" s="105"/>
      <c r="I51" s="105"/>
      <c r="J51" s="105"/>
      <c r="K51" s="105"/>
      <c r="L51" s="105"/>
      <c r="M51" s="107"/>
    </row>
    <row r="52" spans="1:13" ht="51">
      <c r="A52" s="103">
        <v>27</v>
      </c>
      <c r="B52" s="104" t="s">
        <v>451</v>
      </c>
      <c r="C52" s="105" t="s">
        <v>423</v>
      </c>
      <c r="D52" s="110" t="s">
        <v>32</v>
      </c>
      <c r="E52" s="106">
        <v>2500</v>
      </c>
      <c r="F52" s="116"/>
      <c r="G52" s="118">
        <f>Tabela4[[#This Row],[ilość ]]*Tabela4[[#This Row],[cena  jedn.   netto ]]</f>
        <v>0</v>
      </c>
      <c r="H52" s="105"/>
      <c r="I52" s="105"/>
      <c r="J52" s="105"/>
      <c r="K52" s="105"/>
      <c r="L52" s="105"/>
      <c r="M52" s="107"/>
    </row>
    <row r="53" spans="1:13" ht="51">
      <c r="A53" s="103">
        <v>28</v>
      </c>
      <c r="B53" s="104" t="s">
        <v>452</v>
      </c>
      <c r="C53" s="105" t="s">
        <v>424</v>
      </c>
      <c r="D53" s="105" t="s">
        <v>32</v>
      </c>
      <c r="E53" s="106">
        <v>2000</v>
      </c>
      <c r="F53" s="116"/>
      <c r="G53" s="118">
        <f>Tabela4[[#This Row],[ilość ]]*Tabela4[[#This Row],[cena  jedn.   netto ]]</f>
        <v>0</v>
      </c>
      <c r="H53" s="105"/>
      <c r="I53" s="105"/>
      <c r="J53" s="105"/>
      <c r="K53" s="105"/>
      <c r="L53" s="105"/>
      <c r="M53" s="107"/>
    </row>
    <row r="54" spans="1:13" ht="204">
      <c r="A54" s="199" t="s">
        <v>127</v>
      </c>
      <c r="B54" s="123" t="s">
        <v>448</v>
      </c>
      <c r="C54" s="124" t="s">
        <v>154</v>
      </c>
      <c r="D54" s="124" t="s">
        <v>88</v>
      </c>
      <c r="E54" s="124">
        <v>200</v>
      </c>
      <c r="F54" s="125"/>
      <c r="G54" s="118">
        <f>Tabela4[[#This Row],[ilość ]]*Tabela4[[#This Row],[cena  jedn.   netto ]]</f>
        <v>0</v>
      </c>
      <c r="H54" s="126"/>
      <c r="I54" s="126"/>
      <c r="J54" s="126"/>
      <c r="K54" s="130"/>
      <c r="L54" s="130"/>
      <c r="M54" s="203"/>
    </row>
    <row r="55" spans="1:13" ht="89.25">
      <c r="A55" s="103">
        <v>37</v>
      </c>
      <c r="B55" s="104" t="s">
        <v>340</v>
      </c>
      <c r="C55" s="105" t="s">
        <v>434</v>
      </c>
      <c r="D55" s="105" t="s">
        <v>32</v>
      </c>
      <c r="E55" s="106">
        <v>100000</v>
      </c>
      <c r="F55" s="116"/>
      <c r="G55" s="118">
        <f>Tabela4[[#This Row],[ilość ]]*Tabela4[[#This Row],[cena  jedn.   netto ]]</f>
        <v>0</v>
      </c>
      <c r="H55" s="105"/>
      <c r="I55" s="105"/>
      <c r="J55" s="105"/>
      <c r="K55" s="105"/>
      <c r="L55" s="105"/>
      <c r="M55" s="107"/>
    </row>
    <row r="56" spans="1:13" ht="51">
      <c r="A56" s="103">
        <v>30</v>
      </c>
      <c r="B56" s="104" t="s">
        <v>332</v>
      </c>
      <c r="C56" s="105" t="s">
        <v>426</v>
      </c>
      <c r="D56" s="105" t="s">
        <v>88</v>
      </c>
      <c r="E56" s="105">
        <v>80</v>
      </c>
      <c r="F56" s="116"/>
      <c r="G56" s="118">
        <f>Tabela4[[#This Row],[ilość ]]*Tabela4[[#This Row],[cena  jedn.   netto ]]</f>
        <v>0</v>
      </c>
      <c r="H56" s="105"/>
      <c r="I56" s="105"/>
      <c r="J56" s="105"/>
      <c r="K56" s="105"/>
      <c r="L56" s="105"/>
      <c r="M56" s="107"/>
    </row>
    <row r="57" spans="1:13" ht="51">
      <c r="A57" s="103">
        <v>29</v>
      </c>
      <c r="B57" s="104" t="s">
        <v>331</v>
      </c>
      <c r="C57" s="105" t="s">
        <v>425</v>
      </c>
      <c r="D57" s="105" t="s">
        <v>20</v>
      </c>
      <c r="E57" s="105">
        <v>80</v>
      </c>
      <c r="F57" s="116"/>
      <c r="G57" s="118">
        <f>Tabela4[[#This Row],[ilość ]]*Tabela4[[#This Row],[cena  jedn.   netto ]]</f>
        <v>0</v>
      </c>
      <c r="H57" s="105"/>
      <c r="I57" s="105"/>
      <c r="J57" s="105"/>
      <c r="K57" s="105"/>
      <c r="L57" s="105"/>
      <c r="M57" s="107"/>
    </row>
    <row r="58" spans="1:13" ht="89.25">
      <c r="A58" s="103">
        <v>38</v>
      </c>
      <c r="B58" s="104" t="s">
        <v>341</v>
      </c>
      <c r="C58" s="105" t="s">
        <v>433</v>
      </c>
      <c r="D58" s="105" t="s">
        <v>158</v>
      </c>
      <c r="E58" s="106">
        <v>100000</v>
      </c>
      <c r="F58" s="116"/>
      <c r="G58" s="118">
        <f>Tabela4[[#This Row],[ilość ]]*Tabela4[[#This Row],[cena  jedn.   netto ]]</f>
        <v>0</v>
      </c>
      <c r="H58" s="105"/>
      <c r="I58" s="105"/>
      <c r="J58" s="105"/>
      <c r="K58" s="105"/>
      <c r="L58" s="105"/>
      <c r="M58" s="107"/>
    </row>
    <row r="59" spans="1:13" ht="51">
      <c r="A59" s="103">
        <v>19</v>
      </c>
      <c r="B59" s="104" t="s">
        <v>324</v>
      </c>
      <c r="C59" s="105" t="s">
        <v>417</v>
      </c>
      <c r="D59" s="105" t="s">
        <v>20</v>
      </c>
      <c r="E59" s="106">
        <v>1500</v>
      </c>
      <c r="F59" s="116"/>
      <c r="G59" s="118">
        <f>Tabela4[[#This Row],[ilość ]]*Tabela4[[#This Row],[cena  jedn.   netto ]]</f>
        <v>0</v>
      </c>
      <c r="H59" s="105"/>
      <c r="I59" s="105"/>
      <c r="J59" s="105"/>
      <c r="K59" s="105"/>
      <c r="L59" s="105"/>
      <c r="M59" s="107"/>
    </row>
    <row r="60" spans="1:13" ht="38.25">
      <c r="A60" s="103">
        <v>20</v>
      </c>
      <c r="B60" s="104" t="s">
        <v>325</v>
      </c>
      <c r="C60" s="105" t="s">
        <v>418</v>
      </c>
      <c r="D60" s="105" t="s">
        <v>20</v>
      </c>
      <c r="E60" s="105">
        <v>500</v>
      </c>
      <c r="F60" s="116"/>
      <c r="G60" s="118">
        <f>Tabela4[[#This Row],[ilość ]]*Tabela4[[#This Row],[cena  jedn.   netto ]]</f>
        <v>0</v>
      </c>
      <c r="H60" s="105"/>
      <c r="I60" s="105"/>
      <c r="J60" s="105"/>
      <c r="K60" s="105"/>
      <c r="L60" s="105"/>
      <c r="M60" s="107"/>
    </row>
    <row r="61" spans="1:13" ht="25.5">
      <c r="A61" s="199">
        <v>12</v>
      </c>
      <c r="B61" s="200" t="s">
        <v>467</v>
      </c>
      <c r="C61" s="128" t="s">
        <v>55</v>
      </c>
      <c r="D61" s="124" t="s">
        <v>88</v>
      </c>
      <c r="E61" s="124">
        <v>20</v>
      </c>
      <c r="F61" s="125"/>
      <c r="G61" s="118">
        <f>Tabela4[[#This Row],[ilość ]]*Tabela4[[#This Row],[cena  jedn.   netto ]]</f>
        <v>0</v>
      </c>
      <c r="H61" s="126"/>
      <c r="I61" s="126"/>
      <c r="J61" s="126"/>
      <c r="K61" s="124"/>
      <c r="L61" s="124"/>
      <c r="M61" s="203"/>
    </row>
    <row r="62" spans="1:13" ht="38.25">
      <c r="A62" s="111">
        <v>21</v>
      </c>
      <c r="B62" s="112" t="s">
        <v>326</v>
      </c>
      <c r="C62" s="113" t="s">
        <v>51</v>
      </c>
      <c r="D62" s="113" t="s">
        <v>20</v>
      </c>
      <c r="E62" s="114">
        <v>10000</v>
      </c>
      <c r="F62" s="117"/>
      <c r="G62" s="118">
        <f>Tabela4[[#This Row],[ilość ]]*Tabela4[[#This Row],[cena  jedn.   netto ]]</f>
        <v>0</v>
      </c>
      <c r="H62" s="113"/>
      <c r="I62" s="113"/>
      <c r="J62" s="113"/>
      <c r="K62" s="113"/>
      <c r="L62" s="113"/>
      <c r="M62" s="115"/>
    </row>
    <row r="63" spans="1:13">
      <c r="A63" s="71" t="s">
        <v>440</v>
      </c>
      <c r="B63" s="72"/>
      <c r="C63" s="73"/>
      <c r="D63" s="74"/>
      <c r="E63" s="74"/>
      <c r="F63" s="75"/>
      <c r="G63" s="77">
        <f>SUBTOTAL(109,Tabela4[wartość netto])</f>
        <v>0</v>
      </c>
      <c r="H63" s="76"/>
      <c r="I63" s="76"/>
      <c r="J63" s="76"/>
      <c r="K63" s="74"/>
      <c r="L63" s="74"/>
      <c r="M63" s="74"/>
    </row>
  </sheetData>
  <mergeCells count="2">
    <mergeCell ref="A6:I6"/>
    <mergeCell ref="A7:I7"/>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3EF6-7B04-4B3C-A116-0D288DB85978}">
  <dimension ref="A1:M14"/>
  <sheetViews>
    <sheetView zoomScale="85" zoomScaleNormal="85" workbookViewId="0">
      <selection activeCell="A6" sqref="A6:I7"/>
    </sheetView>
  </sheetViews>
  <sheetFormatPr defaultRowHeight="14.25"/>
  <cols>
    <col min="1" max="1" width="16.625" customWidth="1"/>
    <col min="2" max="2" width="66.25" style="187" customWidth="1"/>
    <col min="3" max="3" width="17" customWidth="1"/>
    <col min="4" max="4" width="11.75" customWidth="1"/>
    <col min="6" max="6" width="11.375" style="3" customWidth="1"/>
    <col min="7" max="7" width="17.375" customWidth="1"/>
    <col min="8" max="8" width="21.625" customWidth="1"/>
    <col min="9" max="9" width="14.375" customWidth="1"/>
    <col min="10" max="10" width="17" customWidth="1"/>
    <col min="11" max="12" width="23.125" customWidth="1"/>
    <col min="13" max="13" width="37.875" customWidth="1"/>
  </cols>
  <sheetData>
    <row r="1" spans="1:13" ht="15">
      <c r="A1" s="53" t="s">
        <v>272</v>
      </c>
      <c r="B1" s="67"/>
    </row>
    <row r="2" spans="1:13">
      <c r="A2" s="40"/>
      <c r="B2" s="68"/>
    </row>
    <row r="3" spans="1:13" ht="24.95" customHeight="1">
      <c r="A3" s="54" t="s">
        <v>1</v>
      </c>
      <c r="B3" s="69"/>
    </row>
    <row r="4" spans="1:13" ht="24.95" customHeight="1">
      <c r="A4" s="54" t="s">
        <v>2</v>
      </c>
      <c r="B4" s="69"/>
    </row>
    <row r="5" spans="1:13" ht="24.95" customHeight="1">
      <c r="A5" s="54" t="s">
        <v>3</v>
      </c>
      <c r="B5" s="69"/>
    </row>
    <row r="6" spans="1:13" ht="35.25" customHeight="1">
      <c r="A6" s="227" t="s">
        <v>492</v>
      </c>
      <c r="B6" s="227"/>
      <c r="C6" s="227"/>
      <c r="D6" s="227"/>
      <c r="E6" s="227"/>
      <c r="F6" s="227"/>
      <c r="G6" s="227"/>
      <c r="H6" s="227"/>
      <c r="I6" s="227"/>
    </row>
    <row r="7" spans="1:13" ht="36.75" customHeight="1">
      <c r="A7" s="227" t="s">
        <v>488</v>
      </c>
      <c r="B7" s="227"/>
      <c r="C7" s="227"/>
      <c r="D7" s="227"/>
      <c r="E7" s="227"/>
      <c r="F7" s="227"/>
      <c r="G7" s="227"/>
      <c r="H7" s="227"/>
      <c r="I7" s="227"/>
    </row>
    <row r="10" spans="1:13" ht="15">
      <c r="A10" s="180" t="s">
        <v>104</v>
      </c>
      <c r="B10" s="188" t="s">
        <v>105</v>
      </c>
      <c r="C10" s="182" t="s">
        <v>70</v>
      </c>
      <c r="D10" s="181" t="s">
        <v>5</v>
      </c>
      <c r="E10" s="181" t="s">
        <v>6</v>
      </c>
      <c r="F10" s="192" t="s">
        <v>275</v>
      </c>
      <c r="G10" s="182" t="s">
        <v>7</v>
      </c>
      <c r="H10" s="181" t="s">
        <v>306</v>
      </c>
      <c r="I10" s="181" t="s">
        <v>106</v>
      </c>
      <c r="J10" s="181" t="s">
        <v>10</v>
      </c>
      <c r="K10" s="181" t="s">
        <v>441</v>
      </c>
      <c r="L10" s="183" t="s">
        <v>12</v>
      </c>
      <c r="M10" s="183" t="s">
        <v>276</v>
      </c>
    </row>
    <row r="11" spans="1:13" ht="42.75">
      <c r="A11" s="177">
        <v>1</v>
      </c>
      <c r="B11" s="190" t="s">
        <v>473</v>
      </c>
      <c r="C11" s="176" t="s">
        <v>476</v>
      </c>
      <c r="D11" s="176" t="s">
        <v>32</v>
      </c>
      <c r="E11" s="176">
        <v>100</v>
      </c>
      <c r="F11" s="193"/>
      <c r="G11" s="195">
        <f>Tabela5[[#This Row],[Ilość]]*Tabela5[[#This Row],[C.j.netto]]</f>
        <v>0</v>
      </c>
      <c r="H11" s="25"/>
      <c r="I11" s="25"/>
      <c r="J11" s="25"/>
      <c r="K11" s="176"/>
      <c r="L11" s="179"/>
      <c r="M11" s="178"/>
    </row>
    <row r="12" spans="1:13" ht="71.25">
      <c r="A12" s="177">
        <v>2</v>
      </c>
      <c r="B12" s="190" t="s">
        <v>475</v>
      </c>
      <c r="C12" s="176" t="s">
        <v>474</v>
      </c>
      <c r="D12" s="176" t="s">
        <v>20</v>
      </c>
      <c r="E12" s="176">
        <v>25</v>
      </c>
      <c r="F12" s="193"/>
      <c r="G12" s="195">
        <f>Tabela5[[#This Row],[Ilość]]*Tabela5[[#This Row],[C.j.netto]]</f>
        <v>0</v>
      </c>
      <c r="H12" s="25"/>
      <c r="I12" s="25"/>
      <c r="J12" s="25"/>
      <c r="K12" s="176"/>
      <c r="L12" s="179"/>
      <c r="M12" s="179"/>
    </row>
    <row r="13" spans="1:13" ht="85.5">
      <c r="A13" s="177">
        <v>3</v>
      </c>
      <c r="B13" s="206" t="s">
        <v>458</v>
      </c>
      <c r="C13" s="185" t="s">
        <v>343</v>
      </c>
      <c r="D13" s="185" t="s">
        <v>88</v>
      </c>
      <c r="E13" s="185">
        <v>200</v>
      </c>
      <c r="F13" s="204"/>
      <c r="G13" s="195">
        <f>Tabela5[[#This Row],[Ilość]]*Tabela5[[#This Row],[C.j.netto]]</f>
        <v>0</v>
      </c>
      <c r="H13" s="171"/>
      <c r="I13" s="171"/>
      <c r="J13" s="171"/>
      <c r="K13" s="176"/>
      <c r="L13" s="186"/>
      <c r="M13" s="205"/>
    </row>
    <row r="14" spans="1:13">
      <c r="A14" s="184" t="s">
        <v>440</v>
      </c>
      <c r="B14" s="191"/>
      <c r="C14" s="185"/>
      <c r="D14" s="185"/>
      <c r="E14" s="185"/>
      <c r="F14" s="194"/>
      <c r="G14" s="196">
        <f>SUBTOTAL(109,Tabela5[Wartość netto])</f>
        <v>0</v>
      </c>
      <c r="H14" s="171"/>
      <c r="I14" s="171"/>
      <c r="J14" s="171"/>
      <c r="K14" s="185"/>
      <c r="L14" s="186"/>
      <c r="M14" s="186"/>
    </row>
  </sheetData>
  <mergeCells count="2">
    <mergeCell ref="A6:I6"/>
    <mergeCell ref="A7:I7"/>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C45BA-AB5B-429A-936D-7A859F37FD62}">
  <dimension ref="A1:M22"/>
  <sheetViews>
    <sheetView zoomScale="85" zoomScaleNormal="85" workbookViewId="0">
      <selection activeCell="A6" sqref="A6:I7"/>
    </sheetView>
  </sheetViews>
  <sheetFormatPr defaultRowHeight="14.25"/>
  <cols>
    <col min="1" max="1" width="13.25" customWidth="1"/>
    <col min="2" max="2" width="53.375" customWidth="1"/>
    <col min="3" max="3" width="16.25" style="35" customWidth="1"/>
    <col min="6" max="6" width="18.375" customWidth="1"/>
    <col min="7" max="7" width="16.25" customWidth="1"/>
    <col min="8" max="8" width="27.25" customWidth="1"/>
    <col min="9" max="9" width="19.25" customWidth="1"/>
    <col min="10" max="10" width="18" customWidth="1"/>
    <col min="11" max="11" width="23" customWidth="1"/>
    <col min="12" max="12" width="16.25" customWidth="1"/>
    <col min="13" max="13" width="38.25" customWidth="1"/>
  </cols>
  <sheetData>
    <row r="1" spans="1:13" ht="15">
      <c r="A1" s="53" t="s">
        <v>273</v>
      </c>
      <c r="B1" s="67"/>
    </row>
    <row r="2" spans="1:13">
      <c r="A2" s="40"/>
      <c r="B2" s="68"/>
    </row>
    <row r="3" spans="1:13" ht="25.15" customHeight="1">
      <c r="A3" s="54" t="s">
        <v>1</v>
      </c>
      <c r="B3" s="69"/>
    </row>
    <row r="4" spans="1:13" ht="25.15" customHeight="1">
      <c r="A4" s="54" t="s">
        <v>2</v>
      </c>
      <c r="B4" s="69"/>
    </row>
    <row r="5" spans="1:13" ht="25.15" customHeight="1">
      <c r="A5" s="54" t="s">
        <v>3</v>
      </c>
      <c r="B5" s="69"/>
    </row>
    <row r="6" spans="1:13" ht="33.75" customHeight="1">
      <c r="A6" s="227" t="s">
        <v>493</v>
      </c>
      <c r="B6" s="227"/>
      <c r="C6" s="227"/>
      <c r="D6" s="227"/>
      <c r="E6" s="227"/>
      <c r="F6" s="227"/>
      <c r="G6" s="227"/>
      <c r="H6" s="227"/>
      <c r="I6" s="227"/>
    </row>
    <row r="7" spans="1:13" ht="33.75" customHeight="1">
      <c r="A7" s="227" t="s">
        <v>488</v>
      </c>
      <c r="B7" s="227"/>
      <c r="C7" s="227"/>
      <c r="D7" s="227"/>
      <c r="E7" s="227"/>
      <c r="F7" s="227"/>
      <c r="G7" s="227"/>
      <c r="H7" s="227"/>
      <c r="I7" s="227"/>
    </row>
    <row r="10" spans="1:13">
      <c r="A10" s="100" t="s">
        <v>82</v>
      </c>
      <c r="B10" s="101" t="s">
        <v>83</v>
      </c>
      <c r="C10" s="101" t="s">
        <v>84</v>
      </c>
      <c r="D10" s="101" t="s">
        <v>5</v>
      </c>
      <c r="E10" s="101" t="s">
        <v>94</v>
      </c>
      <c r="F10" s="101" t="s">
        <v>95</v>
      </c>
      <c r="G10" s="101" t="s">
        <v>96</v>
      </c>
      <c r="H10" s="101" t="s">
        <v>97</v>
      </c>
      <c r="I10" s="101" t="s">
        <v>98</v>
      </c>
      <c r="J10" s="101" t="s">
        <v>99</v>
      </c>
      <c r="K10" s="101" t="s">
        <v>441</v>
      </c>
      <c r="L10" s="101" t="s">
        <v>12</v>
      </c>
      <c r="M10" s="102" t="s">
        <v>146</v>
      </c>
    </row>
    <row r="11" spans="1:13" ht="25.5">
      <c r="A11" s="103" t="s">
        <v>17</v>
      </c>
      <c r="B11" s="104" t="s">
        <v>231</v>
      </c>
      <c r="C11" s="131" t="s">
        <v>63</v>
      </c>
      <c r="D11" s="105" t="s">
        <v>88</v>
      </c>
      <c r="E11" s="41">
        <v>200</v>
      </c>
      <c r="F11" s="140"/>
      <c r="G11" s="142">
        <f>Tabela6[[#This Row],[ilość ]]*Tabela6[[#This Row],[cena  jedn.   netto ]]</f>
        <v>0</v>
      </c>
      <c r="H11" s="132"/>
      <c r="I11" s="132"/>
      <c r="J11" s="132"/>
      <c r="K11" s="41"/>
      <c r="L11" s="41"/>
      <c r="M11" s="107"/>
    </row>
    <row r="12" spans="1:13" ht="25.5">
      <c r="A12" s="103" t="s">
        <v>21</v>
      </c>
      <c r="B12" s="104" t="s">
        <v>232</v>
      </c>
      <c r="C12" s="131" t="s">
        <v>233</v>
      </c>
      <c r="D12" s="105" t="s">
        <v>88</v>
      </c>
      <c r="E12" s="41">
        <v>20</v>
      </c>
      <c r="F12" s="140"/>
      <c r="G12" s="142">
        <f>Tabela6[[#This Row],[ilość ]]*Tabela6[[#This Row],[cena  jedn.   netto ]]</f>
        <v>0</v>
      </c>
      <c r="H12" s="132"/>
      <c r="I12" s="132"/>
      <c r="J12" s="132"/>
      <c r="K12" s="105"/>
      <c r="L12" s="105"/>
      <c r="M12" s="107"/>
    </row>
    <row r="13" spans="1:13" ht="25.5">
      <c r="A13" s="103" t="s">
        <v>24</v>
      </c>
      <c r="B13" s="104" t="s">
        <v>234</v>
      </c>
      <c r="C13" s="131" t="s">
        <v>87</v>
      </c>
      <c r="D13" s="105" t="s">
        <v>88</v>
      </c>
      <c r="E13" s="41">
        <v>300</v>
      </c>
      <c r="F13" s="140"/>
      <c r="G13" s="142">
        <f>Tabela6[[#This Row],[ilość ]]*Tabela6[[#This Row],[cena  jedn.   netto ]]</f>
        <v>0</v>
      </c>
      <c r="H13" s="132"/>
      <c r="I13" s="132"/>
      <c r="J13" s="132"/>
      <c r="K13" s="105"/>
      <c r="L13" s="105"/>
      <c r="M13" s="107"/>
    </row>
    <row r="14" spans="1:13">
      <c r="A14" s="103" t="s">
        <v>27</v>
      </c>
      <c r="B14" s="104" t="s">
        <v>235</v>
      </c>
      <c r="C14" s="131" t="s">
        <v>63</v>
      </c>
      <c r="D14" s="105" t="s">
        <v>88</v>
      </c>
      <c r="E14" s="41">
        <v>40</v>
      </c>
      <c r="F14" s="140"/>
      <c r="G14" s="142">
        <f>Tabela6[[#This Row],[ilość ]]*Tabela6[[#This Row],[cena  jedn.   netto ]]</f>
        <v>0</v>
      </c>
      <c r="H14" s="132"/>
      <c r="I14" s="132"/>
      <c r="J14" s="132"/>
      <c r="K14" s="105"/>
      <c r="L14" s="105"/>
      <c r="M14" s="107"/>
    </row>
    <row r="15" spans="1:13" ht="51">
      <c r="A15" s="103" t="s">
        <v>29</v>
      </c>
      <c r="B15" s="104" t="s">
        <v>455</v>
      </c>
      <c r="C15" s="131" t="s">
        <v>236</v>
      </c>
      <c r="D15" s="105" t="s">
        <v>88</v>
      </c>
      <c r="E15" s="41">
        <v>30</v>
      </c>
      <c r="F15" s="140"/>
      <c r="G15" s="142">
        <f>Tabela6[[#This Row],[ilość ]]*Tabela6[[#This Row],[cena  jedn.   netto ]]</f>
        <v>0</v>
      </c>
      <c r="H15" s="132"/>
      <c r="I15" s="132"/>
      <c r="J15" s="132"/>
      <c r="K15" s="105"/>
      <c r="L15" s="105"/>
      <c r="M15" s="107"/>
    </row>
    <row r="16" spans="1:13" ht="51">
      <c r="A16" s="103" t="s">
        <v>33</v>
      </c>
      <c r="B16" s="104" t="s">
        <v>454</v>
      </c>
      <c r="C16" s="131" t="s">
        <v>237</v>
      </c>
      <c r="D16" s="105" t="s">
        <v>88</v>
      </c>
      <c r="E16" s="41">
        <v>30</v>
      </c>
      <c r="F16" s="140"/>
      <c r="G16" s="142">
        <f>Tabela6[[#This Row],[ilość ]]*Tabela6[[#This Row],[cena  jedn.   netto ]]</f>
        <v>0</v>
      </c>
      <c r="H16" s="132"/>
      <c r="I16" s="132"/>
      <c r="J16" s="132"/>
      <c r="K16" s="105"/>
      <c r="L16" s="105"/>
      <c r="M16" s="107"/>
    </row>
    <row r="17" spans="1:13" ht="38.25">
      <c r="A17" s="103" t="s">
        <v>123</v>
      </c>
      <c r="B17" s="133" t="s">
        <v>304</v>
      </c>
      <c r="C17" s="131" t="s">
        <v>238</v>
      </c>
      <c r="D17" s="134" t="s">
        <v>88</v>
      </c>
      <c r="E17" s="41">
        <v>100</v>
      </c>
      <c r="F17" s="141"/>
      <c r="G17" s="142">
        <f>Tabela6[[#This Row],[ilość ]]*Tabela6[[#This Row],[cena  jedn.   netto ]]</f>
        <v>0</v>
      </c>
      <c r="H17" s="135"/>
      <c r="I17" s="135"/>
      <c r="J17" s="135"/>
      <c r="K17" s="134"/>
      <c r="L17" s="105"/>
      <c r="M17" s="107"/>
    </row>
    <row r="18" spans="1:13" ht="14.25" customHeight="1">
      <c r="A18" s="103" t="s">
        <v>124</v>
      </c>
      <c r="B18" s="133" t="s">
        <v>304</v>
      </c>
      <c r="C18" s="137" t="s">
        <v>239</v>
      </c>
      <c r="D18" s="134" t="s">
        <v>88</v>
      </c>
      <c r="E18" s="41">
        <v>100</v>
      </c>
      <c r="F18" s="141"/>
      <c r="G18" s="142">
        <f>Tabela6[[#This Row],[ilość ]]*Tabela6[[#This Row],[cena  jedn.   netto ]]</f>
        <v>0</v>
      </c>
      <c r="H18" s="135"/>
      <c r="I18" s="135"/>
      <c r="J18" s="135"/>
      <c r="K18" s="134"/>
      <c r="L18" s="105"/>
      <c r="M18" s="107"/>
    </row>
    <row r="19" spans="1:13" ht="76.5">
      <c r="A19" s="103" t="s">
        <v>125</v>
      </c>
      <c r="B19" s="104" t="s">
        <v>240</v>
      </c>
      <c r="C19" s="131" t="s">
        <v>241</v>
      </c>
      <c r="D19" s="105" t="s">
        <v>88</v>
      </c>
      <c r="E19" s="41">
        <v>100</v>
      </c>
      <c r="F19" s="140"/>
      <c r="G19" s="142">
        <f>Tabela6[[#This Row],[ilość ]]*Tabela6[[#This Row],[cena  jedn.   netto ]]</f>
        <v>0</v>
      </c>
      <c r="H19" s="132"/>
      <c r="I19" s="132"/>
      <c r="J19" s="132"/>
      <c r="K19" s="105"/>
      <c r="L19" s="105"/>
      <c r="M19" s="42"/>
    </row>
    <row r="20" spans="1:13" ht="102">
      <c r="A20" s="103" t="s">
        <v>126</v>
      </c>
      <c r="B20" s="136" t="s">
        <v>472</v>
      </c>
      <c r="C20" s="138" t="s">
        <v>456</v>
      </c>
      <c r="D20" s="82" t="s">
        <v>88</v>
      </c>
      <c r="E20" s="82">
        <v>200</v>
      </c>
      <c r="F20" s="197"/>
      <c r="G20" s="142">
        <f>Tabela6[[#This Row],[ilość ]]*Tabela6[[#This Row],[cena  jedn.   netto ]]</f>
        <v>0</v>
      </c>
      <c r="H20" s="84"/>
      <c r="I20" s="84"/>
      <c r="J20" s="84"/>
      <c r="K20" s="84"/>
      <c r="L20" s="84"/>
      <c r="M20" s="85"/>
    </row>
    <row r="21" spans="1:13" ht="114.75" customHeight="1">
      <c r="A21" s="103" t="s">
        <v>127</v>
      </c>
      <c r="B21" s="136" t="s">
        <v>465</v>
      </c>
      <c r="C21" s="138" t="s">
        <v>466</v>
      </c>
      <c r="D21" s="82" t="s">
        <v>88</v>
      </c>
      <c r="E21" s="82">
        <v>150</v>
      </c>
      <c r="F21" s="197"/>
      <c r="G21" s="142">
        <f>Tabela6[[#This Row],[ilość ]]*Tabela6[[#This Row],[cena  jedn.   netto ]]</f>
        <v>0</v>
      </c>
      <c r="H21" s="84"/>
      <c r="I21" s="84"/>
      <c r="J21" s="84"/>
      <c r="K21" s="84"/>
      <c r="L21" s="84"/>
      <c r="M21" s="85"/>
    </row>
    <row r="22" spans="1:13">
      <c r="A22" s="81" t="s">
        <v>440</v>
      </c>
      <c r="B22" s="84"/>
      <c r="C22" s="82"/>
      <c r="D22" s="84"/>
      <c r="E22" s="84"/>
      <c r="F22" s="84"/>
      <c r="G22" s="83">
        <f>SUBTOTAL(109,Tabela6[wartość netto])</f>
        <v>0</v>
      </c>
      <c r="H22" s="84"/>
      <c r="I22" s="84"/>
      <c r="J22" s="84"/>
      <c r="K22" s="84"/>
      <c r="L22" s="113"/>
      <c r="M22" s="139"/>
    </row>
  </sheetData>
  <mergeCells count="2">
    <mergeCell ref="A6:I6"/>
    <mergeCell ref="A7:I7"/>
  </mergeCells>
  <phoneticPr fontId="3"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CC562-CE43-44AA-929E-940B25604764}">
  <dimension ref="A1:T52"/>
  <sheetViews>
    <sheetView workbookViewId="0">
      <selection activeCell="A6" sqref="A6:I7"/>
    </sheetView>
  </sheetViews>
  <sheetFormatPr defaultRowHeight="14.25"/>
  <cols>
    <col min="1" max="1" width="13.25" customWidth="1"/>
    <col min="2" max="2" width="53.375" customWidth="1"/>
    <col min="3" max="3" width="12" customWidth="1"/>
    <col min="6" max="6" width="15.625" style="148" customWidth="1"/>
    <col min="7" max="7" width="13.625" customWidth="1"/>
    <col min="8" max="8" width="21.625" customWidth="1"/>
    <col min="9" max="9" width="16.25" customWidth="1"/>
    <col min="10" max="10" width="14.25" customWidth="1"/>
    <col min="11" max="12" width="19" customWidth="1"/>
    <col min="13" max="13" width="44" customWidth="1"/>
  </cols>
  <sheetData>
    <row r="1" spans="1:20" ht="15">
      <c r="A1" s="53" t="s">
        <v>274</v>
      </c>
      <c r="B1" s="67"/>
    </row>
    <row r="2" spans="1:20">
      <c r="A2" s="40"/>
      <c r="B2" s="68"/>
    </row>
    <row r="3" spans="1:20" ht="25.15" customHeight="1">
      <c r="A3" s="54" t="s">
        <v>1</v>
      </c>
      <c r="B3" s="69"/>
    </row>
    <row r="4" spans="1:20" ht="25.15" customHeight="1">
      <c r="A4" s="54" t="s">
        <v>2</v>
      </c>
      <c r="B4" s="69"/>
    </row>
    <row r="5" spans="1:20" ht="25.15" customHeight="1">
      <c r="A5" s="54" t="s">
        <v>3</v>
      </c>
      <c r="B5" s="69"/>
    </row>
    <row r="6" spans="1:20" ht="33" customHeight="1">
      <c r="A6" s="227" t="s">
        <v>494</v>
      </c>
      <c r="B6" s="227"/>
      <c r="C6" s="227"/>
      <c r="D6" s="227"/>
      <c r="E6" s="227"/>
      <c r="F6" s="227"/>
      <c r="G6" s="227"/>
      <c r="H6" s="227"/>
      <c r="I6" s="227"/>
    </row>
    <row r="7" spans="1:20" ht="33" customHeight="1">
      <c r="A7" s="227" t="s">
        <v>488</v>
      </c>
      <c r="B7" s="227"/>
      <c r="C7" s="227"/>
      <c r="D7" s="227"/>
      <c r="E7" s="227"/>
      <c r="F7" s="227"/>
      <c r="G7" s="227"/>
      <c r="H7" s="227"/>
      <c r="I7" s="227"/>
    </row>
    <row r="10" spans="1:20">
      <c r="A10" s="47" t="s">
        <v>82</v>
      </c>
      <c r="B10" s="48" t="s">
        <v>83</v>
      </c>
      <c r="C10" s="48" t="s">
        <v>84</v>
      </c>
      <c r="D10" s="48" t="s">
        <v>5</v>
      </c>
      <c r="E10" s="48" t="s">
        <v>94</v>
      </c>
      <c r="F10" s="149" t="s">
        <v>155</v>
      </c>
      <c r="G10" s="48" t="s">
        <v>96</v>
      </c>
      <c r="H10" s="48" t="s">
        <v>97</v>
      </c>
      <c r="I10" s="48" t="s">
        <v>98</v>
      </c>
      <c r="J10" s="48" t="s">
        <v>99</v>
      </c>
      <c r="K10" s="48" t="s">
        <v>441</v>
      </c>
      <c r="L10" s="49" t="s">
        <v>12</v>
      </c>
      <c r="M10" s="49" t="s">
        <v>396</v>
      </c>
    </row>
    <row r="11" spans="1:20">
      <c r="A11" s="43" t="s">
        <v>17</v>
      </c>
      <c r="B11" s="44" t="s">
        <v>156</v>
      </c>
      <c r="C11" s="41" t="s">
        <v>157</v>
      </c>
      <c r="D11" s="41" t="s">
        <v>158</v>
      </c>
      <c r="E11" s="143">
        <v>8000</v>
      </c>
      <c r="F11" s="150"/>
      <c r="G11" s="152">
        <f>Tabela7[[#This Row],[cena jedn. netto]]*Tabela7[[#This Row],[ilość ]]</f>
        <v>0</v>
      </c>
      <c r="H11" s="44"/>
      <c r="I11" s="44"/>
      <c r="J11" s="44"/>
      <c r="K11" s="144"/>
      <c r="L11" s="146"/>
      <c r="M11" s="212"/>
    </row>
    <row r="12" spans="1:20">
      <c r="A12" s="43" t="s">
        <v>21</v>
      </c>
      <c r="B12" s="44" t="s">
        <v>156</v>
      </c>
      <c r="C12" s="41" t="s">
        <v>159</v>
      </c>
      <c r="D12" s="41" t="s">
        <v>158</v>
      </c>
      <c r="E12" s="143">
        <v>6000</v>
      </c>
      <c r="F12" s="150"/>
      <c r="G12" s="152">
        <f>Tabela7[[#This Row],[cena jedn. netto]]*Tabela7[[#This Row],[ilość ]]</f>
        <v>0</v>
      </c>
      <c r="H12" s="44"/>
      <c r="I12" s="44"/>
      <c r="J12" s="44"/>
      <c r="K12" s="144"/>
      <c r="L12" s="146"/>
      <c r="M12" s="213"/>
    </row>
    <row r="13" spans="1:20" ht="25.5">
      <c r="A13" s="43" t="s">
        <v>24</v>
      </c>
      <c r="B13" s="44" t="s">
        <v>160</v>
      </c>
      <c r="C13" s="41" t="s">
        <v>161</v>
      </c>
      <c r="D13" s="41" t="s">
        <v>88</v>
      </c>
      <c r="E13" s="143">
        <v>15000</v>
      </c>
      <c r="F13" s="150"/>
      <c r="G13" s="152">
        <f>Tabela7[[#This Row],[cena jedn. netto]]*Tabela7[[#This Row],[ilość ]]</f>
        <v>0</v>
      </c>
      <c r="H13" s="44"/>
      <c r="I13" s="44"/>
      <c r="J13" s="44"/>
      <c r="K13" s="144"/>
      <c r="L13" s="146"/>
      <c r="M13" s="42"/>
    </row>
    <row r="14" spans="1:20" ht="25.5">
      <c r="A14" s="43" t="s">
        <v>27</v>
      </c>
      <c r="B14" s="44" t="s">
        <v>162</v>
      </c>
      <c r="C14" s="41" t="s">
        <v>163</v>
      </c>
      <c r="D14" s="41" t="s">
        <v>88</v>
      </c>
      <c r="E14" s="143">
        <v>10000</v>
      </c>
      <c r="F14" s="150"/>
      <c r="G14" s="152">
        <f>Tabela7[[#This Row],[cena jedn. netto]]*Tabela7[[#This Row],[ilość ]]</f>
        <v>0</v>
      </c>
      <c r="H14" s="44"/>
      <c r="I14" s="44"/>
      <c r="J14" s="44"/>
      <c r="K14" s="144"/>
      <c r="L14" s="146"/>
      <c r="M14" s="42"/>
    </row>
    <row r="15" spans="1:20">
      <c r="A15" s="43" t="s">
        <v>29</v>
      </c>
      <c r="B15" s="44" t="s">
        <v>435</v>
      </c>
      <c r="C15" s="41" t="s">
        <v>164</v>
      </c>
      <c r="D15" s="41" t="s">
        <v>158</v>
      </c>
      <c r="E15" s="41">
        <v>900</v>
      </c>
      <c r="F15" s="150"/>
      <c r="G15" s="152">
        <f>Tabela7[[#This Row],[cena jedn. netto]]*Tabela7[[#This Row],[ilość ]]</f>
        <v>0</v>
      </c>
      <c r="H15" s="44"/>
      <c r="I15" s="44"/>
      <c r="J15" s="44"/>
      <c r="K15" s="144"/>
      <c r="L15" s="146"/>
      <c r="M15" s="211"/>
      <c r="T15" t="s">
        <v>305</v>
      </c>
    </row>
    <row r="16" spans="1:20">
      <c r="A16" s="43" t="s">
        <v>33</v>
      </c>
      <c r="B16" s="44" t="s">
        <v>165</v>
      </c>
      <c r="C16" s="41" t="s">
        <v>50</v>
      </c>
      <c r="D16" s="41" t="s">
        <v>158</v>
      </c>
      <c r="E16" s="41">
        <v>500</v>
      </c>
      <c r="F16" s="150"/>
      <c r="G16" s="152">
        <f>Tabela7[[#This Row],[cena jedn. netto]]*Tabela7[[#This Row],[ilość ]]</f>
        <v>0</v>
      </c>
      <c r="H16" s="44"/>
      <c r="I16" s="44"/>
      <c r="J16" s="44"/>
      <c r="K16" s="144"/>
      <c r="L16" s="146"/>
      <c r="M16" s="42"/>
    </row>
    <row r="17" spans="1:13" ht="38.25">
      <c r="A17" s="43" t="s">
        <v>123</v>
      </c>
      <c r="B17" s="44" t="s">
        <v>166</v>
      </c>
      <c r="C17" s="41" t="s">
        <v>167</v>
      </c>
      <c r="D17" s="41" t="s">
        <v>168</v>
      </c>
      <c r="E17" s="143">
        <v>1000</v>
      </c>
      <c r="F17" s="150"/>
      <c r="G17" s="152">
        <f>Tabela7[[#This Row],[cena jedn. netto]]*Tabela7[[#This Row],[ilość ]]</f>
        <v>0</v>
      </c>
      <c r="H17" s="44"/>
      <c r="I17" s="44"/>
      <c r="J17" s="44"/>
      <c r="K17" s="144"/>
      <c r="L17" s="146"/>
      <c r="M17" s="42"/>
    </row>
    <row r="18" spans="1:13" ht="38.25">
      <c r="A18" s="43" t="s">
        <v>124</v>
      </c>
      <c r="B18" s="44" t="s">
        <v>166</v>
      </c>
      <c r="C18" s="41" t="s">
        <v>169</v>
      </c>
      <c r="D18" s="41" t="s">
        <v>20</v>
      </c>
      <c r="E18" s="143">
        <v>1000</v>
      </c>
      <c r="F18" s="150"/>
      <c r="G18" s="152">
        <f>Tabela7[[#This Row],[cena jedn. netto]]*Tabela7[[#This Row],[ilość ]]</f>
        <v>0</v>
      </c>
      <c r="H18" s="44"/>
      <c r="I18" s="44"/>
      <c r="J18" s="44"/>
      <c r="K18" s="144"/>
      <c r="L18" s="146"/>
      <c r="M18" s="214"/>
    </row>
    <row r="19" spans="1:13" ht="38.25">
      <c r="A19" s="43" t="s">
        <v>125</v>
      </c>
      <c r="B19" s="44" t="s">
        <v>166</v>
      </c>
      <c r="C19" s="41" t="s">
        <v>170</v>
      </c>
      <c r="D19" s="41" t="s">
        <v>20</v>
      </c>
      <c r="E19" s="143">
        <v>3000</v>
      </c>
      <c r="F19" s="150"/>
      <c r="G19" s="152">
        <f>Tabela7[[#This Row],[cena jedn. netto]]*Tabela7[[#This Row],[ilość ]]</f>
        <v>0</v>
      </c>
      <c r="H19" s="44"/>
      <c r="I19" s="44"/>
      <c r="J19" s="44"/>
      <c r="K19" s="144"/>
      <c r="L19" s="146"/>
      <c r="M19" s="214"/>
    </row>
    <row r="20" spans="1:13" ht="25.5">
      <c r="A20" s="43" t="s">
        <v>126</v>
      </c>
      <c r="B20" s="44" t="s">
        <v>171</v>
      </c>
      <c r="C20" s="41" t="s">
        <v>172</v>
      </c>
      <c r="D20" s="41" t="s">
        <v>88</v>
      </c>
      <c r="E20" s="41">
        <v>350</v>
      </c>
      <c r="F20" s="150"/>
      <c r="G20" s="152">
        <f>Tabela7[[#This Row],[cena jedn. netto]]*Tabela7[[#This Row],[ilość ]]</f>
        <v>0</v>
      </c>
      <c r="H20" s="44"/>
      <c r="I20" s="44"/>
      <c r="J20" s="44"/>
      <c r="K20" s="144"/>
      <c r="L20" s="146"/>
      <c r="M20" s="214"/>
    </row>
    <row r="21" spans="1:13" ht="25.5">
      <c r="A21" s="43" t="s">
        <v>127</v>
      </c>
      <c r="B21" s="44" t="s">
        <v>171</v>
      </c>
      <c r="C21" s="41" t="s">
        <v>173</v>
      </c>
      <c r="D21" s="41" t="s">
        <v>88</v>
      </c>
      <c r="E21" s="41">
        <v>350</v>
      </c>
      <c r="F21" s="150"/>
      <c r="G21" s="152">
        <f>Tabela7[[#This Row],[cena jedn. netto]]*Tabela7[[#This Row],[ilość ]]</f>
        <v>0</v>
      </c>
      <c r="H21" s="44"/>
      <c r="I21" s="44"/>
      <c r="J21" s="44"/>
      <c r="K21" s="144"/>
      <c r="L21" s="146"/>
      <c r="M21" s="214"/>
    </row>
    <row r="22" spans="1:13" ht="25.5">
      <c r="A22" s="43" t="s">
        <v>128</v>
      </c>
      <c r="B22" s="44" t="s">
        <v>174</v>
      </c>
      <c r="C22" s="41" t="s">
        <v>26</v>
      </c>
      <c r="D22" s="41" t="s">
        <v>158</v>
      </c>
      <c r="E22" s="41">
        <v>30</v>
      </c>
      <c r="F22" s="150"/>
      <c r="G22" s="152">
        <f>Tabela7[[#This Row],[cena jedn. netto]]*Tabela7[[#This Row],[ilość ]]</f>
        <v>0</v>
      </c>
      <c r="H22" s="44"/>
      <c r="I22" s="44"/>
      <c r="J22" s="44"/>
      <c r="K22" s="144"/>
      <c r="L22" s="146"/>
      <c r="M22" s="214"/>
    </row>
    <row r="23" spans="1:13" ht="51">
      <c r="A23" s="43" t="s">
        <v>129</v>
      </c>
      <c r="B23" s="44" t="s">
        <v>175</v>
      </c>
      <c r="C23" s="41" t="s">
        <v>176</v>
      </c>
      <c r="D23" s="41" t="s">
        <v>158</v>
      </c>
      <c r="E23" s="143">
        <v>7000</v>
      </c>
      <c r="F23" s="150"/>
      <c r="G23" s="152">
        <f>Tabela7[[#This Row],[cena jedn. netto]]*Tabela7[[#This Row],[ilość ]]</f>
        <v>0</v>
      </c>
      <c r="H23" s="44"/>
      <c r="I23" s="44"/>
      <c r="J23" s="44"/>
      <c r="K23" s="144"/>
      <c r="L23" s="146"/>
      <c r="M23" s="214"/>
    </row>
    <row r="24" spans="1:13" ht="38.25">
      <c r="A24" s="43" t="s">
        <v>131</v>
      </c>
      <c r="B24" s="44" t="s">
        <v>177</v>
      </c>
      <c r="C24" s="41" t="s">
        <v>178</v>
      </c>
      <c r="D24" s="41" t="s">
        <v>158</v>
      </c>
      <c r="E24" s="41">
        <v>1000</v>
      </c>
      <c r="F24" s="150"/>
      <c r="G24" s="152">
        <f>Tabela7[[#This Row],[cena jedn. netto]]*Tabela7[[#This Row],[ilość ]]</f>
        <v>0</v>
      </c>
      <c r="H24" s="44"/>
      <c r="I24" s="44"/>
      <c r="J24" s="44"/>
      <c r="K24" s="144"/>
      <c r="L24" s="146"/>
      <c r="M24" s="214"/>
    </row>
    <row r="25" spans="1:13" ht="51">
      <c r="A25" s="43" t="s">
        <v>132</v>
      </c>
      <c r="B25" s="44" t="s">
        <v>179</v>
      </c>
      <c r="C25" s="41" t="s">
        <v>176</v>
      </c>
      <c r="D25" s="41" t="s">
        <v>158</v>
      </c>
      <c r="E25" s="41">
        <v>44</v>
      </c>
      <c r="F25" s="150"/>
      <c r="G25" s="152">
        <f>Tabela7[[#This Row],[cena jedn. netto]]*Tabela7[[#This Row],[ilość ]]</f>
        <v>0</v>
      </c>
      <c r="H25" s="44"/>
      <c r="I25" s="44"/>
      <c r="J25" s="44"/>
      <c r="K25" s="144"/>
      <c r="L25" s="146"/>
      <c r="M25" s="214"/>
    </row>
    <row r="26" spans="1:13" ht="51">
      <c r="A26" s="43" t="s">
        <v>133</v>
      </c>
      <c r="B26" s="44" t="s">
        <v>180</v>
      </c>
      <c r="C26" s="41" t="s">
        <v>181</v>
      </c>
      <c r="D26" s="41" t="s">
        <v>158</v>
      </c>
      <c r="E26" s="143">
        <v>2000</v>
      </c>
      <c r="F26" s="150"/>
      <c r="G26" s="152">
        <f>Tabela7[[#This Row],[cena jedn. netto]]*Tabela7[[#This Row],[ilość ]]</f>
        <v>0</v>
      </c>
      <c r="H26" s="44"/>
      <c r="I26" s="44"/>
      <c r="J26" s="44"/>
      <c r="K26" s="144"/>
      <c r="L26" s="146"/>
      <c r="M26" s="214"/>
    </row>
    <row r="27" spans="1:13" ht="51">
      <c r="A27" s="43" t="s">
        <v>134</v>
      </c>
      <c r="B27" s="44" t="s">
        <v>182</v>
      </c>
      <c r="C27" s="41" t="s">
        <v>183</v>
      </c>
      <c r="D27" s="41" t="s">
        <v>158</v>
      </c>
      <c r="E27" s="41">
        <v>80</v>
      </c>
      <c r="F27" s="150"/>
      <c r="G27" s="152">
        <f>Tabela7[[#This Row],[cena jedn. netto]]*Tabela7[[#This Row],[ilość ]]</f>
        <v>0</v>
      </c>
      <c r="H27" s="44"/>
      <c r="I27" s="44"/>
      <c r="J27" s="44"/>
      <c r="K27" s="144"/>
      <c r="L27" s="146"/>
      <c r="M27" s="214"/>
    </row>
    <row r="28" spans="1:13" ht="51">
      <c r="A28" s="43" t="s">
        <v>135</v>
      </c>
      <c r="B28" s="44" t="s">
        <v>184</v>
      </c>
      <c r="C28" s="41" t="s">
        <v>185</v>
      </c>
      <c r="D28" s="41" t="s">
        <v>158</v>
      </c>
      <c r="E28" s="41">
        <v>16</v>
      </c>
      <c r="F28" s="150"/>
      <c r="G28" s="152">
        <f>Tabela7[[#This Row],[cena jedn. netto]]*Tabela7[[#This Row],[ilość ]]</f>
        <v>0</v>
      </c>
      <c r="H28" s="44"/>
      <c r="I28" s="44"/>
      <c r="J28" s="44"/>
      <c r="K28" s="144"/>
      <c r="L28" s="146"/>
      <c r="M28" s="214"/>
    </row>
    <row r="29" spans="1:13" ht="38.25">
      <c r="A29" s="43" t="s">
        <v>136</v>
      </c>
      <c r="B29" s="44" t="s">
        <v>186</v>
      </c>
      <c r="C29" s="41" t="s">
        <v>187</v>
      </c>
      <c r="D29" s="41" t="s">
        <v>158</v>
      </c>
      <c r="E29" s="41">
        <v>2000</v>
      </c>
      <c r="F29" s="150"/>
      <c r="G29" s="152">
        <f>Tabela7[[#This Row],[cena jedn. netto]]*Tabela7[[#This Row],[ilość ]]</f>
        <v>0</v>
      </c>
      <c r="H29" s="44"/>
      <c r="I29" s="44"/>
      <c r="J29" s="44"/>
      <c r="K29" s="144"/>
      <c r="L29" s="146"/>
      <c r="M29" s="214"/>
    </row>
    <row r="30" spans="1:13" ht="38.25">
      <c r="A30" s="43" t="s">
        <v>137</v>
      </c>
      <c r="B30" s="44" t="s">
        <v>188</v>
      </c>
      <c r="C30" s="41" t="s">
        <v>187</v>
      </c>
      <c r="D30" s="41" t="s">
        <v>158</v>
      </c>
      <c r="E30" s="41">
        <v>130</v>
      </c>
      <c r="F30" s="150"/>
      <c r="G30" s="152">
        <f>Tabela7[[#This Row],[cena jedn. netto]]*Tabela7[[#This Row],[ilość ]]</f>
        <v>0</v>
      </c>
      <c r="H30" s="44"/>
      <c r="I30" s="44"/>
      <c r="J30" s="44"/>
      <c r="K30" s="144"/>
      <c r="L30" s="146"/>
      <c r="M30" s="214"/>
    </row>
    <row r="31" spans="1:13" ht="38.25">
      <c r="A31" s="43" t="s">
        <v>139</v>
      </c>
      <c r="B31" s="44" t="s">
        <v>188</v>
      </c>
      <c r="C31" s="41" t="s">
        <v>183</v>
      </c>
      <c r="D31" s="41" t="s">
        <v>158</v>
      </c>
      <c r="E31" s="41">
        <v>20</v>
      </c>
      <c r="F31" s="150"/>
      <c r="G31" s="152">
        <f>Tabela7[[#This Row],[cena jedn. netto]]*Tabela7[[#This Row],[ilość ]]</f>
        <v>0</v>
      </c>
      <c r="H31" s="44"/>
      <c r="I31" s="44"/>
      <c r="J31" s="44"/>
      <c r="K31" s="144"/>
      <c r="L31" s="146"/>
      <c r="M31" s="214"/>
    </row>
    <row r="32" spans="1:13" ht="25.5">
      <c r="A32" s="43" t="s">
        <v>140</v>
      </c>
      <c r="B32" s="44" t="s">
        <v>189</v>
      </c>
      <c r="C32" s="41" t="s">
        <v>190</v>
      </c>
      <c r="D32" s="41" t="s">
        <v>158</v>
      </c>
      <c r="E32" s="41">
        <v>100</v>
      </c>
      <c r="F32" s="150"/>
      <c r="G32" s="152">
        <f>Tabela7[[#This Row],[cena jedn. netto]]*Tabela7[[#This Row],[ilość ]]</f>
        <v>0</v>
      </c>
      <c r="H32" s="44"/>
      <c r="I32" s="44"/>
      <c r="J32" s="44"/>
      <c r="K32" s="144"/>
      <c r="L32" s="146"/>
      <c r="M32" s="214"/>
    </row>
    <row r="33" spans="1:13" ht="25.5">
      <c r="A33" s="43" t="s">
        <v>141</v>
      </c>
      <c r="B33" s="44" t="s">
        <v>191</v>
      </c>
      <c r="C33" s="41" t="s">
        <v>192</v>
      </c>
      <c r="D33" s="41" t="s">
        <v>158</v>
      </c>
      <c r="E33" s="41">
        <v>500</v>
      </c>
      <c r="F33" s="150"/>
      <c r="G33" s="152">
        <f>Tabela7[[#This Row],[cena jedn. netto]]*Tabela7[[#This Row],[ilość ]]</f>
        <v>0</v>
      </c>
      <c r="H33" s="44"/>
      <c r="I33" s="44"/>
      <c r="J33" s="44"/>
      <c r="K33" s="144"/>
      <c r="L33" s="146"/>
      <c r="M33" s="214"/>
    </row>
    <row r="34" spans="1:13" ht="25.5">
      <c r="A34" s="43" t="s">
        <v>142</v>
      </c>
      <c r="B34" s="44" t="s">
        <v>191</v>
      </c>
      <c r="C34" s="41" t="s">
        <v>193</v>
      </c>
      <c r="D34" s="41" t="s">
        <v>158</v>
      </c>
      <c r="E34" s="41">
        <v>220</v>
      </c>
      <c r="F34" s="150"/>
      <c r="G34" s="152">
        <f>Tabela7[[#This Row],[cena jedn. netto]]*Tabela7[[#This Row],[ilość ]]</f>
        <v>0</v>
      </c>
      <c r="H34" s="44"/>
      <c r="I34" s="44"/>
      <c r="J34" s="44"/>
      <c r="K34" s="144"/>
      <c r="L34" s="146"/>
      <c r="M34" s="214"/>
    </row>
    <row r="35" spans="1:13" ht="25.5">
      <c r="A35" s="43" t="s">
        <v>143</v>
      </c>
      <c r="B35" s="44" t="s">
        <v>191</v>
      </c>
      <c r="C35" s="41" t="s">
        <v>194</v>
      </c>
      <c r="D35" s="41" t="s">
        <v>158</v>
      </c>
      <c r="E35" s="41">
        <v>360</v>
      </c>
      <c r="F35" s="150"/>
      <c r="G35" s="152">
        <f>Tabela7[[#This Row],[cena jedn. netto]]*Tabela7[[#This Row],[ilość ]]</f>
        <v>0</v>
      </c>
      <c r="H35" s="44"/>
      <c r="I35" s="44"/>
      <c r="J35" s="44"/>
      <c r="K35" s="144"/>
      <c r="L35" s="146"/>
      <c r="M35" s="214"/>
    </row>
    <row r="36" spans="1:13" ht="25.5">
      <c r="A36" s="43" t="s">
        <v>144</v>
      </c>
      <c r="B36" s="44" t="s">
        <v>191</v>
      </c>
      <c r="C36" s="41" t="s">
        <v>195</v>
      </c>
      <c r="D36" s="41" t="s">
        <v>158</v>
      </c>
      <c r="E36" s="41">
        <v>160</v>
      </c>
      <c r="F36" s="150"/>
      <c r="G36" s="152">
        <f>Tabela7[[#This Row],[cena jedn. netto]]*Tabela7[[#This Row],[ilość ]]</f>
        <v>0</v>
      </c>
      <c r="H36" s="44"/>
      <c r="I36" s="44"/>
      <c r="J36" s="44"/>
      <c r="K36" s="144"/>
      <c r="L36" s="146"/>
      <c r="M36" s="214"/>
    </row>
    <row r="37" spans="1:13" ht="51">
      <c r="A37" s="43" t="s">
        <v>145</v>
      </c>
      <c r="B37" s="44" t="s">
        <v>196</v>
      </c>
      <c r="C37" s="41" t="s">
        <v>192</v>
      </c>
      <c r="D37" s="41" t="s">
        <v>158</v>
      </c>
      <c r="E37" s="41">
        <v>10</v>
      </c>
      <c r="F37" s="150"/>
      <c r="G37" s="152">
        <f>Tabela7[[#This Row],[cena jedn. netto]]*Tabela7[[#This Row],[ilość ]]</f>
        <v>0</v>
      </c>
      <c r="H37" s="44"/>
      <c r="I37" s="44"/>
      <c r="J37" s="44"/>
      <c r="K37" s="144"/>
      <c r="L37" s="146"/>
      <c r="M37" s="214"/>
    </row>
    <row r="38" spans="1:13" ht="42.75" customHeight="1">
      <c r="A38" s="43" t="s">
        <v>197</v>
      </c>
      <c r="B38" s="44" t="s">
        <v>198</v>
      </c>
      <c r="C38" s="41" t="s">
        <v>199</v>
      </c>
      <c r="D38" s="41" t="s">
        <v>88</v>
      </c>
      <c r="E38" s="41">
        <v>10</v>
      </c>
      <c r="F38" s="150"/>
      <c r="G38" s="152">
        <f>Tabela7[[#This Row],[cena jedn. netto]]*Tabela7[[#This Row],[ilość ]]</f>
        <v>0</v>
      </c>
      <c r="H38" s="44"/>
      <c r="I38" s="44"/>
      <c r="J38" s="44"/>
      <c r="K38" s="144"/>
      <c r="L38" s="146"/>
      <c r="M38" s="214"/>
    </row>
    <row r="39" spans="1:13" ht="38.25" customHeight="1">
      <c r="A39" s="43" t="s">
        <v>200</v>
      </c>
      <c r="B39" s="44" t="s">
        <v>201</v>
      </c>
      <c r="C39" s="41" t="s">
        <v>202</v>
      </c>
      <c r="D39" s="41" t="s">
        <v>20</v>
      </c>
      <c r="E39" s="41">
        <v>120</v>
      </c>
      <c r="F39" s="150"/>
      <c r="G39" s="152">
        <f>Tabela7[[#This Row],[cena jedn. netto]]*Tabela7[[#This Row],[ilość ]]</f>
        <v>0</v>
      </c>
      <c r="H39" s="44"/>
      <c r="I39" s="44"/>
      <c r="J39" s="44"/>
      <c r="K39" s="144"/>
      <c r="L39" s="146"/>
      <c r="M39" s="214"/>
    </row>
    <row r="40" spans="1:13" ht="38.25">
      <c r="A40" s="43" t="s">
        <v>203</v>
      </c>
      <c r="B40" s="44" t="s">
        <v>437</v>
      </c>
      <c r="C40" s="41" t="s">
        <v>205</v>
      </c>
      <c r="D40" s="41" t="s">
        <v>88</v>
      </c>
      <c r="E40" s="143">
        <v>2000</v>
      </c>
      <c r="F40" s="150"/>
      <c r="G40" s="152">
        <f>Tabela7[[#This Row],[cena jedn. netto]]*Tabela7[[#This Row],[ilość ]]</f>
        <v>0</v>
      </c>
      <c r="H40" s="44"/>
      <c r="I40" s="44"/>
      <c r="J40" s="44"/>
      <c r="K40" s="144"/>
      <c r="L40" s="146"/>
      <c r="M40" s="214"/>
    </row>
    <row r="41" spans="1:13" ht="38.25">
      <c r="A41" s="43" t="s">
        <v>206</v>
      </c>
      <c r="B41" s="44" t="s">
        <v>204</v>
      </c>
      <c r="C41" s="41" t="s">
        <v>207</v>
      </c>
      <c r="D41" s="41" t="s">
        <v>158</v>
      </c>
      <c r="E41" s="143">
        <v>5000</v>
      </c>
      <c r="F41" s="150"/>
      <c r="G41" s="152">
        <f>Tabela7[[#This Row],[cena jedn. netto]]*Tabela7[[#This Row],[ilość ]]</f>
        <v>0</v>
      </c>
      <c r="H41" s="44"/>
      <c r="I41" s="44"/>
      <c r="J41" s="44"/>
      <c r="K41" s="144"/>
      <c r="L41" s="146"/>
      <c r="M41" s="214"/>
    </row>
    <row r="42" spans="1:13" ht="38.25">
      <c r="A42" s="43" t="s">
        <v>208</v>
      </c>
      <c r="B42" s="44" t="s">
        <v>436</v>
      </c>
      <c r="C42" s="41" t="s">
        <v>209</v>
      </c>
      <c r="D42" s="41" t="s">
        <v>158</v>
      </c>
      <c r="E42" s="143">
        <v>35000</v>
      </c>
      <c r="F42" s="150"/>
      <c r="G42" s="152">
        <f>Tabela7[[#This Row],[cena jedn. netto]]*Tabela7[[#This Row],[ilość ]]</f>
        <v>0</v>
      </c>
      <c r="H42" s="44"/>
      <c r="I42" s="44"/>
      <c r="J42" s="44"/>
      <c r="K42" s="144"/>
      <c r="L42" s="146"/>
      <c r="M42" s="214"/>
    </row>
    <row r="43" spans="1:13" ht="38.25">
      <c r="A43" s="43" t="s">
        <v>210</v>
      </c>
      <c r="B43" s="44" t="s">
        <v>204</v>
      </c>
      <c r="C43" s="41" t="s">
        <v>211</v>
      </c>
      <c r="D43" s="41" t="s">
        <v>158</v>
      </c>
      <c r="E43" s="143">
        <v>2500</v>
      </c>
      <c r="F43" s="150"/>
      <c r="G43" s="152">
        <f>Tabela7[[#This Row],[cena jedn. netto]]*Tabela7[[#This Row],[ilość ]]</f>
        <v>0</v>
      </c>
      <c r="H43" s="44"/>
      <c r="I43" s="44"/>
      <c r="J43" s="44"/>
      <c r="K43" s="144"/>
      <c r="L43" s="146"/>
      <c r="M43" s="214"/>
    </row>
    <row r="44" spans="1:13" ht="28.5" customHeight="1">
      <c r="A44" s="43" t="s">
        <v>212</v>
      </c>
      <c r="B44" s="44" t="s">
        <v>213</v>
      </c>
      <c r="C44" s="41" t="s">
        <v>167</v>
      </c>
      <c r="D44" s="41" t="s">
        <v>158</v>
      </c>
      <c r="E44" s="143">
        <v>13000</v>
      </c>
      <c r="F44" s="150"/>
      <c r="G44" s="152">
        <f>Tabela7[[#This Row],[cena jedn. netto]]*Tabela7[[#This Row],[ilość ]]</f>
        <v>0</v>
      </c>
      <c r="H44" s="44"/>
      <c r="I44" s="44"/>
      <c r="J44" s="44"/>
      <c r="K44" s="144"/>
      <c r="L44" s="146"/>
      <c r="M44" s="214"/>
    </row>
    <row r="45" spans="1:13" ht="27.75" customHeight="1">
      <c r="A45" s="43" t="s">
        <v>214</v>
      </c>
      <c r="B45" s="44" t="s">
        <v>213</v>
      </c>
      <c r="C45" s="41" t="s">
        <v>215</v>
      </c>
      <c r="D45" s="41" t="s">
        <v>158</v>
      </c>
      <c r="E45" s="41">
        <v>40</v>
      </c>
      <c r="F45" s="150"/>
      <c r="G45" s="152">
        <f>Tabela7[[#This Row],[cena jedn. netto]]*Tabela7[[#This Row],[ilość ]]</f>
        <v>0</v>
      </c>
      <c r="H45" s="44"/>
      <c r="I45" s="44"/>
      <c r="J45" s="44"/>
      <c r="K45" s="144"/>
      <c r="L45" s="146"/>
      <c r="M45" s="214"/>
    </row>
    <row r="46" spans="1:13" ht="30" customHeight="1">
      <c r="A46" s="43" t="s">
        <v>216</v>
      </c>
      <c r="B46" s="44" t="s">
        <v>213</v>
      </c>
      <c r="C46" s="41" t="s">
        <v>217</v>
      </c>
      <c r="D46" s="41" t="s">
        <v>158</v>
      </c>
      <c r="E46" s="143">
        <v>1900</v>
      </c>
      <c r="F46" s="150"/>
      <c r="G46" s="152">
        <f>Tabela7[[#This Row],[cena jedn. netto]]*Tabela7[[#This Row],[ilość ]]</f>
        <v>0</v>
      </c>
      <c r="H46" s="44"/>
      <c r="I46" s="44"/>
      <c r="J46" s="44"/>
      <c r="K46" s="144"/>
      <c r="L46" s="146"/>
      <c r="M46" s="214"/>
    </row>
    <row r="47" spans="1:13">
      <c r="A47" s="43" t="s">
        <v>218</v>
      </c>
      <c r="B47" s="44" t="s">
        <v>219</v>
      </c>
      <c r="C47" s="41" t="s">
        <v>220</v>
      </c>
      <c r="D47" s="41" t="s">
        <v>88</v>
      </c>
      <c r="E47" s="41">
        <v>180</v>
      </c>
      <c r="F47" s="150"/>
      <c r="G47" s="152">
        <f>Tabela7[[#This Row],[cena jedn. netto]]*Tabela7[[#This Row],[ilość ]]</f>
        <v>0</v>
      </c>
      <c r="H47" s="44"/>
      <c r="I47" s="44"/>
      <c r="J47" s="44"/>
      <c r="K47" s="144"/>
      <c r="L47" s="146"/>
      <c r="M47" s="214"/>
    </row>
    <row r="48" spans="1:13">
      <c r="A48" s="43" t="s">
        <v>221</v>
      </c>
      <c r="B48" s="44" t="s">
        <v>219</v>
      </c>
      <c r="C48" s="41" t="s">
        <v>222</v>
      </c>
      <c r="D48" s="41" t="s">
        <v>88</v>
      </c>
      <c r="E48" s="41">
        <v>180</v>
      </c>
      <c r="F48" s="150"/>
      <c r="G48" s="152">
        <f>Tabela7[[#This Row],[cena jedn. netto]]*Tabela7[[#This Row],[ilość ]]</f>
        <v>0</v>
      </c>
      <c r="H48" s="44"/>
      <c r="I48" s="44"/>
      <c r="J48" s="44"/>
      <c r="K48" s="144"/>
      <c r="L48" s="146"/>
      <c r="M48" s="214"/>
    </row>
    <row r="49" spans="1:13" ht="38.25">
      <c r="A49" s="43" t="s">
        <v>223</v>
      </c>
      <c r="B49" s="44" t="s">
        <v>438</v>
      </c>
      <c r="C49" s="41" t="s">
        <v>224</v>
      </c>
      <c r="D49" s="41" t="s">
        <v>88</v>
      </c>
      <c r="E49" s="143">
        <v>4000</v>
      </c>
      <c r="F49" s="150"/>
      <c r="G49" s="152">
        <f>Tabela7[[#This Row],[cena jedn. netto]]*Tabela7[[#This Row],[ilość ]]</f>
        <v>0</v>
      </c>
      <c r="H49" s="44"/>
      <c r="I49" s="44"/>
      <c r="J49" s="44"/>
      <c r="K49" s="144"/>
      <c r="L49" s="146"/>
      <c r="M49" s="214"/>
    </row>
    <row r="50" spans="1:13" ht="63.75">
      <c r="A50" s="43" t="s">
        <v>225</v>
      </c>
      <c r="B50" s="44" t="s">
        <v>226</v>
      </c>
      <c r="C50" s="41" t="s">
        <v>227</v>
      </c>
      <c r="D50" s="41" t="s">
        <v>47</v>
      </c>
      <c r="E50" s="143">
        <v>35000</v>
      </c>
      <c r="F50" s="150"/>
      <c r="G50" s="152">
        <f>Tabela7[[#This Row],[cena jedn. netto]]*Tabela7[[#This Row],[ilość ]]</f>
        <v>0</v>
      </c>
      <c r="H50" s="44"/>
      <c r="I50" s="44"/>
      <c r="J50" s="44"/>
      <c r="K50" s="144"/>
      <c r="L50" s="146"/>
      <c r="M50" s="214"/>
    </row>
    <row r="51" spans="1:13" ht="33" customHeight="1">
      <c r="A51" s="65" t="s">
        <v>228</v>
      </c>
      <c r="B51" s="46" t="s">
        <v>229</v>
      </c>
      <c r="C51" s="50" t="s">
        <v>230</v>
      </c>
      <c r="D51" s="50" t="s">
        <v>158</v>
      </c>
      <c r="E51" s="50">
        <v>30</v>
      </c>
      <c r="F51" s="151"/>
      <c r="G51" s="152">
        <f>Tabela7[[#This Row],[cena jedn. netto]]*Tabela7[[#This Row],[ilość ]]</f>
        <v>0</v>
      </c>
      <c r="H51" s="46"/>
      <c r="I51" s="46"/>
      <c r="J51" s="46"/>
      <c r="K51" s="145"/>
      <c r="L51" s="147"/>
      <c r="M51" s="215"/>
    </row>
    <row r="52" spans="1:13">
      <c r="A52" s="65" t="s">
        <v>440</v>
      </c>
      <c r="B52" s="46"/>
      <c r="C52" s="50"/>
      <c r="D52" s="50"/>
      <c r="E52" s="50"/>
      <c r="F52" s="50"/>
      <c r="G52" s="153">
        <f>SUBTOTAL(109,Tabela7[wartość netto])</f>
        <v>0</v>
      </c>
      <c r="H52" s="46"/>
      <c r="I52" s="46"/>
      <c r="J52" s="46"/>
      <c r="K52" s="145"/>
      <c r="L52" s="147"/>
      <c r="M52" s="215"/>
    </row>
  </sheetData>
  <mergeCells count="2">
    <mergeCell ref="A6:I6"/>
    <mergeCell ref="A7:I7"/>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893FE-B162-4E46-B9F6-01020943769B}">
  <dimension ref="A1:M58"/>
  <sheetViews>
    <sheetView tabSelected="1" zoomScale="85" zoomScaleNormal="85" workbookViewId="0">
      <selection activeCell="B50" sqref="B50"/>
    </sheetView>
  </sheetViews>
  <sheetFormatPr defaultRowHeight="14.25"/>
  <cols>
    <col min="1" max="1" width="13.25" customWidth="1"/>
    <col min="2" max="2" width="54.875" customWidth="1"/>
    <col min="3" max="3" width="29.375" customWidth="1"/>
    <col min="5" max="5" width="9.25" bestFit="1" customWidth="1"/>
    <col min="6" max="6" width="11.25" style="2" customWidth="1"/>
    <col min="7" max="7" width="16.625" customWidth="1"/>
    <col min="8" max="8" width="22.625" customWidth="1"/>
    <col min="9" max="9" width="12.125" customWidth="1"/>
    <col min="10" max="10" width="17.375" customWidth="1"/>
    <col min="11" max="12" width="25.375" customWidth="1"/>
    <col min="13" max="13" width="38.125" customWidth="1"/>
  </cols>
  <sheetData>
    <row r="1" spans="1:13" ht="15">
      <c r="A1" s="53" t="s">
        <v>457</v>
      </c>
      <c r="B1" s="67"/>
    </row>
    <row r="2" spans="1:13">
      <c r="A2" s="40"/>
      <c r="B2" s="68"/>
    </row>
    <row r="3" spans="1:13" ht="24.95" customHeight="1">
      <c r="A3" s="54" t="s">
        <v>1</v>
      </c>
      <c r="B3" s="69"/>
      <c r="C3" s="11"/>
    </row>
    <row r="4" spans="1:13" ht="24.95" customHeight="1">
      <c r="A4" s="54" t="s">
        <v>2</v>
      </c>
      <c r="B4" s="69"/>
      <c r="C4" s="11"/>
    </row>
    <row r="5" spans="1:13" ht="24.95" customHeight="1">
      <c r="A5" s="54" t="s">
        <v>3</v>
      </c>
      <c r="B5" s="69"/>
      <c r="C5" s="11"/>
    </row>
    <row r="6" spans="1:13" ht="33" customHeight="1">
      <c r="A6" s="227" t="s">
        <v>495</v>
      </c>
      <c r="B6" s="227"/>
      <c r="C6" s="227"/>
      <c r="D6" s="227"/>
      <c r="E6" s="227"/>
      <c r="F6" s="227"/>
      <c r="G6" s="227"/>
      <c r="H6" s="227"/>
      <c r="I6" s="227"/>
    </row>
    <row r="7" spans="1:13" ht="30.75" customHeight="1">
      <c r="A7" s="227" t="s">
        <v>488</v>
      </c>
      <c r="B7" s="227"/>
      <c r="C7" s="227"/>
      <c r="D7" s="227"/>
      <c r="E7" s="227"/>
      <c r="F7" s="227"/>
      <c r="G7" s="227"/>
      <c r="H7" s="227"/>
      <c r="I7" s="227"/>
    </row>
    <row r="8" spans="1:13" ht="15">
      <c r="C8" s="11"/>
    </row>
    <row r="9" spans="1:13" ht="15">
      <c r="C9" s="11"/>
    </row>
    <row r="10" spans="1:13">
      <c r="A10" s="47" t="s">
        <v>104</v>
      </c>
      <c r="B10" s="48" t="s">
        <v>105</v>
      </c>
      <c r="C10" s="156" t="s">
        <v>70</v>
      </c>
      <c r="D10" s="157" t="s">
        <v>5</v>
      </c>
      <c r="E10" s="158" t="s">
        <v>6</v>
      </c>
      <c r="F10" s="48" t="s">
        <v>275</v>
      </c>
      <c r="G10" s="156" t="s">
        <v>7</v>
      </c>
      <c r="H10" s="48" t="s">
        <v>306</v>
      </c>
      <c r="I10" s="48" t="s">
        <v>106</v>
      </c>
      <c r="J10" s="48" t="s">
        <v>10</v>
      </c>
      <c r="K10" s="48" t="s">
        <v>441</v>
      </c>
      <c r="L10" s="48" t="s">
        <v>12</v>
      </c>
      <c r="M10" s="49" t="s">
        <v>276</v>
      </c>
    </row>
    <row r="11" spans="1:13" ht="38.25">
      <c r="A11" s="159">
        <v>1</v>
      </c>
      <c r="B11" s="154" t="s">
        <v>360</v>
      </c>
      <c r="C11" s="41" t="s">
        <v>43</v>
      </c>
      <c r="D11" s="41" t="s">
        <v>158</v>
      </c>
      <c r="E11" s="132">
        <v>20</v>
      </c>
      <c r="F11" s="167"/>
      <c r="G11" s="118">
        <f>Tabela8[[#This Row],[Ilość]]*Tabela8[[#This Row],[C.j.netto]]</f>
        <v>0</v>
      </c>
      <c r="H11" s="105"/>
      <c r="I11" s="105"/>
      <c r="J11" s="105"/>
      <c r="K11" s="105"/>
      <c r="L11" s="105"/>
      <c r="M11" s="107"/>
    </row>
    <row r="12" spans="1:13" ht="51">
      <c r="A12" s="159">
        <v>2</v>
      </c>
      <c r="B12" s="154" t="s">
        <v>277</v>
      </c>
      <c r="C12" s="41" t="s">
        <v>50</v>
      </c>
      <c r="D12" s="41" t="s">
        <v>158</v>
      </c>
      <c r="E12" s="132">
        <v>700</v>
      </c>
      <c r="F12" s="167"/>
      <c r="G12" s="118">
        <f>Tabela8[[#This Row],[Ilość]]*Tabela8[[#This Row],[C.j.netto]]</f>
        <v>0</v>
      </c>
      <c r="H12" s="105"/>
      <c r="I12" s="105"/>
      <c r="J12" s="105"/>
      <c r="K12" s="105"/>
      <c r="L12" s="105"/>
      <c r="M12" s="209"/>
    </row>
    <row r="13" spans="1:13" ht="25.5">
      <c r="A13" s="159">
        <v>3</v>
      </c>
      <c r="B13" s="154" t="s">
        <v>363</v>
      </c>
      <c r="C13" s="41" t="s">
        <v>361</v>
      </c>
      <c r="D13" s="41" t="s">
        <v>158</v>
      </c>
      <c r="E13" s="132">
        <v>500</v>
      </c>
      <c r="F13" s="167"/>
      <c r="G13" s="118">
        <f>Tabela8[[#This Row],[Ilość]]*Tabela8[[#This Row],[C.j.netto]]</f>
        <v>0</v>
      </c>
      <c r="H13" s="105"/>
      <c r="I13" s="105"/>
      <c r="J13" s="105"/>
      <c r="K13" s="105"/>
      <c r="L13" s="105"/>
      <c r="M13" s="107"/>
    </row>
    <row r="14" spans="1:13" ht="25.5">
      <c r="A14" s="159">
        <v>4</v>
      </c>
      <c r="B14" s="154" t="s">
        <v>363</v>
      </c>
      <c r="C14" s="41" t="s">
        <v>362</v>
      </c>
      <c r="D14" s="41" t="s">
        <v>158</v>
      </c>
      <c r="E14" s="132">
        <v>500</v>
      </c>
      <c r="F14" s="167"/>
      <c r="G14" s="118">
        <f>Tabela8[[#This Row],[Ilość]]*Tabela8[[#This Row],[C.j.netto]]</f>
        <v>0</v>
      </c>
      <c r="H14" s="105"/>
      <c r="I14" s="105"/>
      <c r="J14" s="105"/>
      <c r="K14" s="105"/>
      <c r="L14" s="105"/>
      <c r="M14" s="107"/>
    </row>
    <row r="15" spans="1:13" ht="25.5">
      <c r="A15" s="159">
        <v>5</v>
      </c>
      <c r="B15" s="154" t="s">
        <v>363</v>
      </c>
      <c r="C15" s="41" t="s">
        <v>364</v>
      </c>
      <c r="D15" s="41" t="s">
        <v>158</v>
      </c>
      <c r="E15" s="132">
        <v>500</v>
      </c>
      <c r="F15" s="167"/>
      <c r="G15" s="118">
        <f>Tabela8[[#This Row],[Ilość]]*Tabela8[[#This Row],[C.j.netto]]</f>
        <v>0</v>
      </c>
      <c r="H15" s="105"/>
      <c r="I15" s="105"/>
      <c r="J15" s="105"/>
      <c r="K15" s="105"/>
      <c r="L15" s="105"/>
      <c r="M15" s="107"/>
    </row>
    <row r="16" spans="1:13" ht="25.5">
      <c r="A16" s="159">
        <v>6</v>
      </c>
      <c r="B16" s="154" t="s">
        <v>367</v>
      </c>
      <c r="C16" s="41" t="s">
        <v>365</v>
      </c>
      <c r="D16" s="41" t="s">
        <v>158</v>
      </c>
      <c r="E16" s="132">
        <v>500</v>
      </c>
      <c r="F16" s="167"/>
      <c r="G16" s="118">
        <f>Tabela8[[#This Row],[Ilość]]*Tabela8[[#This Row],[C.j.netto]]</f>
        <v>0</v>
      </c>
      <c r="H16" s="105"/>
      <c r="I16" s="105"/>
      <c r="J16" s="105"/>
      <c r="K16" s="105"/>
      <c r="L16" s="105"/>
      <c r="M16" s="107"/>
    </row>
    <row r="17" spans="1:13" ht="76.5">
      <c r="A17" s="159">
        <v>7</v>
      </c>
      <c r="B17" s="154" t="s">
        <v>278</v>
      </c>
      <c r="C17" s="41" t="s">
        <v>392</v>
      </c>
      <c r="D17" s="41" t="s">
        <v>158</v>
      </c>
      <c r="E17" s="132">
        <v>2500</v>
      </c>
      <c r="F17" s="167"/>
      <c r="G17" s="118">
        <f>Tabela8[[#This Row],[Ilość]]*Tabela8[[#This Row],[C.j.netto]]</f>
        <v>0</v>
      </c>
      <c r="H17" s="105"/>
      <c r="I17" s="105"/>
      <c r="J17" s="105"/>
      <c r="K17" s="105"/>
      <c r="L17" s="105"/>
      <c r="M17" s="107"/>
    </row>
    <row r="18" spans="1:13" ht="114.75">
      <c r="A18" s="159">
        <v>8</v>
      </c>
      <c r="B18" s="154" t="s">
        <v>279</v>
      </c>
      <c r="C18" s="41" t="s">
        <v>393</v>
      </c>
      <c r="D18" s="41" t="s">
        <v>158</v>
      </c>
      <c r="E18" s="132">
        <v>700</v>
      </c>
      <c r="F18" s="167"/>
      <c r="G18" s="118">
        <f>Tabela8[[#This Row],[Ilość]]*Tabela8[[#This Row],[C.j.netto]]</f>
        <v>0</v>
      </c>
      <c r="H18" s="105"/>
      <c r="I18" s="105"/>
      <c r="J18" s="105"/>
      <c r="K18" s="105"/>
      <c r="L18" s="105"/>
      <c r="M18" s="107"/>
    </row>
    <row r="19" spans="1:13" ht="114.75">
      <c r="A19" s="159">
        <v>9</v>
      </c>
      <c r="B19" s="154" t="s">
        <v>280</v>
      </c>
      <c r="C19" s="41" t="s">
        <v>394</v>
      </c>
      <c r="D19" s="41" t="s">
        <v>158</v>
      </c>
      <c r="E19" s="132">
        <v>500</v>
      </c>
      <c r="F19" s="167"/>
      <c r="G19" s="118">
        <f>Tabela8[[#This Row],[Ilość]]*Tabela8[[#This Row],[C.j.netto]]</f>
        <v>0</v>
      </c>
      <c r="H19" s="105"/>
      <c r="I19" s="105"/>
      <c r="J19" s="105"/>
      <c r="K19" s="105"/>
      <c r="L19" s="105"/>
      <c r="M19" s="107"/>
    </row>
    <row r="20" spans="1:13" ht="114.75">
      <c r="A20" s="159">
        <v>10</v>
      </c>
      <c r="B20" s="154" t="s">
        <v>281</v>
      </c>
      <c r="C20" s="41" t="s">
        <v>395</v>
      </c>
      <c r="D20" s="41" t="s">
        <v>158</v>
      </c>
      <c r="E20" s="132">
        <v>500</v>
      </c>
      <c r="F20" s="168"/>
      <c r="G20" s="118">
        <f>Tabela8[[#This Row],[Ilość]]*Tabela8[[#This Row],[C.j.netto]]</f>
        <v>0</v>
      </c>
      <c r="H20" s="105"/>
      <c r="I20" s="105"/>
      <c r="J20" s="105"/>
      <c r="K20" s="105"/>
      <c r="L20" s="105"/>
      <c r="M20" s="42"/>
    </row>
    <row r="21" spans="1:13" ht="25.5">
      <c r="A21" s="159">
        <v>11</v>
      </c>
      <c r="B21" s="154" t="s">
        <v>282</v>
      </c>
      <c r="C21" s="41" t="s">
        <v>366</v>
      </c>
      <c r="D21" s="41" t="s">
        <v>158</v>
      </c>
      <c r="E21" s="132">
        <v>500</v>
      </c>
      <c r="F21" s="167"/>
      <c r="G21" s="118">
        <f>Tabela8[[#This Row],[Ilość]]*Tabela8[[#This Row],[C.j.netto]]</f>
        <v>0</v>
      </c>
      <c r="H21" s="105"/>
      <c r="I21" s="105"/>
      <c r="J21" s="105"/>
      <c r="K21" s="105"/>
      <c r="L21" s="105"/>
      <c r="M21" s="211"/>
    </row>
    <row r="22" spans="1:13" ht="25.5">
      <c r="A22" s="159">
        <v>12</v>
      </c>
      <c r="B22" s="154" t="s">
        <v>283</v>
      </c>
      <c r="C22" s="41" t="s">
        <v>51</v>
      </c>
      <c r="D22" s="41" t="s">
        <v>158</v>
      </c>
      <c r="E22" s="132">
        <v>500</v>
      </c>
      <c r="F22" s="167"/>
      <c r="G22" s="118">
        <f>Tabela8[[#This Row],[Ilość]]*Tabela8[[#This Row],[C.j.netto]]</f>
        <v>0</v>
      </c>
      <c r="H22" s="105"/>
      <c r="I22" s="105"/>
      <c r="J22" s="105"/>
      <c r="K22" s="105"/>
      <c r="L22" s="105"/>
      <c r="M22" s="211"/>
    </row>
    <row r="23" spans="1:13" ht="25.5">
      <c r="A23" s="159">
        <v>13</v>
      </c>
      <c r="B23" s="154" t="s">
        <v>284</v>
      </c>
      <c r="C23" s="41" t="s">
        <v>55</v>
      </c>
      <c r="D23" s="41" t="s">
        <v>158</v>
      </c>
      <c r="E23" s="132">
        <v>500</v>
      </c>
      <c r="F23" s="167"/>
      <c r="G23" s="118">
        <f>Tabela8[[#This Row],[Ilość]]*Tabela8[[#This Row],[C.j.netto]]</f>
        <v>0</v>
      </c>
      <c r="H23" s="105"/>
      <c r="I23" s="105"/>
      <c r="J23" s="105"/>
      <c r="K23" s="105"/>
      <c r="L23" s="105"/>
      <c r="M23" s="211"/>
    </row>
    <row r="24" spans="1:13" ht="63.75">
      <c r="A24" s="159">
        <v>14</v>
      </c>
      <c r="B24" s="154" t="s">
        <v>369</v>
      </c>
      <c r="C24" s="41" t="s">
        <v>368</v>
      </c>
      <c r="D24" s="41" t="s">
        <v>158</v>
      </c>
      <c r="E24" s="132">
        <v>100</v>
      </c>
      <c r="F24" s="167"/>
      <c r="G24" s="118">
        <f>Tabela8[[#This Row],[Ilość]]*Tabela8[[#This Row],[C.j.netto]]</f>
        <v>0</v>
      </c>
      <c r="H24" s="105"/>
      <c r="I24" s="105"/>
      <c r="J24" s="105"/>
      <c r="K24" s="105"/>
      <c r="L24" s="105"/>
      <c r="M24" s="42"/>
    </row>
    <row r="25" spans="1:13" ht="38.25">
      <c r="A25" s="159">
        <v>15</v>
      </c>
      <c r="B25" s="154" t="s">
        <v>285</v>
      </c>
      <c r="C25" s="41" t="s">
        <v>370</v>
      </c>
      <c r="D25" s="41" t="s">
        <v>32</v>
      </c>
      <c r="E25" s="132">
        <v>50</v>
      </c>
      <c r="F25" s="167"/>
      <c r="G25" s="118">
        <f>Tabela8[[#This Row],[Ilość]]*Tabela8[[#This Row],[C.j.netto]]</f>
        <v>0</v>
      </c>
      <c r="H25" s="105"/>
      <c r="I25" s="105"/>
      <c r="J25" s="105"/>
      <c r="K25" s="105"/>
      <c r="L25" s="105"/>
      <c r="M25" s="211"/>
    </row>
    <row r="26" spans="1:13" ht="38.25">
      <c r="A26" s="159">
        <v>16</v>
      </c>
      <c r="B26" s="154" t="s">
        <v>286</v>
      </c>
      <c r="C26" s="41" t="s">
        <v>371</v>
      </c>
      <c r="D26" s="41" t="s">
        <v>32</v>
      </c>
      <c r="E26" s="132">
        <v>700</v>
      </c>
      <c r="F26" s="167"/>
      <c r="G26" s="118">
        <f>Tabela8[[#This Row],[Ilość]]*Tabela8[[#This Row],[C.j.netto]]</f>
        <v>0</v>
      </c>
      <c r="H26" s="105"/>
      <c r="I26" s="105"/>
      <c r="J26" s="105"/>
      <c r="K26" s="105"/>
      <c r="L26" s="105"/>
      <c r="M26" s="211"/>
    </row>
    <row r="27" spans="1:13" ht="38.25">
      <c r="A27" s="159">
        <v>17</v>
      </c>
      <c r="B27" s="154" t="s">
        <v>287</v>
      </c>
      <c r="C27" s="41" t="s">
        <v>51</v>
      </c>
      <c r="D27" s="41" t="s">
        <v>32</v>
      </c>
      <c r="E27" s="132">
        <v>700</v>
      </c>
      <c r="F27" s="167"/>
      <c r="G27" s="118">
        <f>Tabela8[[#This Row],[Ilość]]*Tabela8[[#This Row],[C.j.netto]]</f>
        <v>0</v>
      </c>
      <c r="H27" s="105"/>
      <c r="I27" s="105"/>
      <c r="J27" s="105"/>
      <c r="K27" s="105"/>
      <c r="L27" s="105"/>
      <c r="M27" s="211"/>
    </row>
    <row r="28" spans="1:13" ht="51">
      <c r="A28" s="159">
        <v>18</v>
      </c>
      <c r="B28" s="104" t="s">
        <v>373</v>
      </c>
      <c r="C28" s="105" t="s">
        <v>372</v>
      </c>
      <c r="D28" s="41" t="s">
        <v>32</v>
      </c>
      <c r="E28" s="132">
        <v>80</v>
      </c>
      <c r="F28" s="167"/>
      <c r="G28" s="118">
        <f>Tabela8[[#This Row],[Ilość]]*Tabela8[[#This Row],[C.j.netto]]</f>
        <v>0</v>
      </c>
      <c r="H28" s="105"/>
      <c r="I28" s="105"/>
      <c r="J28" s="105"/>
      <c r="K28" s="105"/>
      <c r="L28" s="105"/>
      <c r="M28" s="42"/>
    </row>
    <row r="29" spans="1:13" ht="76.5">
      <c r="A29" s="159">
        <v>19</v>
      </c>
      <c r="B29" s="104" t="s">
        <v>374</v>
      </c>
      <c r="C29" s="105" t="s">
        <v>375</v>
      </c>
      <c r="D29" s="41" t="s">
        <v>32</v>
      </c>
      <c r="E29" s="132">
        <v>30</v>
      </c>
      <c r="F29" s="167"/>
      <c r="G29" s="118">
        <f>Tabela8[[#This Row],[Ilość]]*Tabela8[[#This Row],[C.j.netto]]</f>
        <v>0</v>
      </c>
      <c r="H29" s="105"/>
      <c r="I29" s="105"/>
      <c r="J29" s="105"/>
      <c r="K29" s="105"/>
      <c r="L29" s="105"/>
      <c r="M29" s="211"/>
    </row>
    <row r="30" spans="1:13" ht="76.5">
      <c r="A30" s="159">
        <v>20</v>
      </c>
      <c r="B30" s="104" t="s">
        <v>288</v>
      </c>
      <c r="C30" s="105" t="s">
        <v>376</v>
      </c>
      <c r="D30" s="41" t="s">
        <v>32</v>
      </c>
      <c r="E30" s="132">
        <v>120</v>
      </c>
      <c r="F30" s="167"/>
      <c r="G30" s="118">
        <f>Tabela8[[#This Row],[Ilość]]*Tabela8[[#This Row],[C.j.netto]]</f>
        <v>0</v>
      </c>
      <c r="H30" s="105"/>
      <c r="I30" s="105"/>
      <c r="J30" s="105"/>
      <c r="K30" s="105"/>
      <c r="L30" s="105"/>
      <c r="M30" s="211"/>
    </row>
    <row r="31" spans="1:13" ht="76.5">
      <c r="A31" s="159">
        <v>21</v>
      </c>
      <c r="B31" s="104" t="s">
        <v>289</v>
      </c>
      <c r="C31" s="105" t="s">
        <v>375</v>
      </c>
      <c r="D31" s="135" t="s">
        <v>158</v>
      </c>
      <c r="E31" s="132">
        <v>120</v>
      </c>
      <c r="F31" s="167"/>
      <c r="G31" s="118">
        <f>Tabela8[[#This Row],[Ilość]]*Tabela8[[#This Row],[C.j.netto]]</f>
        <v>0</v>
      </c>
      <c r="H31" s="105"/>
      <c r="I31" s="105"/>
      <c r="J31" s="105"/>
      <c r="K31" s="105"/>
      <c r="L31" s="105"/>
      <c r="M31" s="211"/>
    </row>
    <row r="32" spans="1:13" ht="76.5">
      <c r="A32" s="159">
        <v>22</v>
      </c>
      <c r="B32" s="104" t="s">
        <v>290</v>
      </c>
      <c r="C32" s="105" t="s">
        <v>376</v>
      </c>
      <c r="D32" s="41" t="s">
        <v>32</v>
      </c>
      <c r="E32" s="132">
        <v>120</v>
      </c>
      <c r="F32" s="167"/>
      <c r="G32" s="118">
        <f>Tabela8[[#This Row],[Ilość]]*Tabela8[[#This Row],[C.j.netto]]</f>
        <v>0</v>
      </c>
      <c r="H32" s="105"/>
      <c r="I32" s="105"/>
      <c r="J32" s="105"/>
      <c r="K32" s="105"/>
      <c r="L32" s="105"/>
      <c r="M32" s="211"/>
    </row>
    <row r="33" spans="1:13" ht="76.5">
      <c r="A33" s="159">
        <v>23</v>
      </c>
      <c r="B33" s="104" t="s">
        <v>291</v>
      </c>
      <c r="C33" s="105" t="s">
        <v>50</v>
      </c>
      <c r="D33" s="41" t="s">
        <v>32</v>
      </c>
      <c r="E33" s="132">
        <v>150</v>
      </c>
      <c r="F33" s="167"/>
      <c r="G33" s="118">
        <f>Tabela8[[#This Row],[Ilość]]*Tabela8[[#This Row],[C.j.netto]]</f>
        <v>0</v>
      </c>
      <c r="H33" s="105"/>
      <c r="I33" s="105"/>
      <c r="J33" s="105"/>
      <c r="K33" s="105"/>
      <c r="L33" s="105"/>
      <c r="M33" s="211"/>
    </row>
    <row r="34" spans="1:13" ht="76.5">
      <c r="A34" s="159">
        <v>24</v>
      </c>
      <c r="B34" s="104" t="s">
        <v>292</v>
      </c>
      <c r="C34" s="105" t="s">
        <v>51</v>
      </c>
      <c r="D34" s="41" t="s">
        <v>32</v>
      </c>
      <c r="E34" s="132">
        <v>100</v>
      </c>
      <c r="F34" s="167"/>
      <c r="G34" s="118">
        <f>Tabela8[[#This Row],[Ilość]]*Tabela8[[#This Row],[C.j.netto]]</f>
        <v>0</v>
      </c>
      <c r="H34" s="105"/>
      <c r="I34" s="105"/>
      <c r="J34" s="105"/>
      <c r="K34" s="105"/>
      <c r="L34" s="105"/>
      <c r="M34" s="211"/>
    </row>
    <row r="35" spans="1:13" ht="63.75">
      <c r="A35" s="159">
        <v>25</v>
      </c>
      <c r="B35" s="104" t="s">
        <v>378</v>
      </c>
      <c r="C35" s="105" t="s">
        <v>50</v>
      </c>
      <c r="D35" s="41" t="s">
        <v>32</v>
      </c>
      <c r="E35" s="132">
        <v>60</v>
      </c>
      <c r="F35" s="167"/>
      <c r="G35" s="118">
        <f>Tabela8[[#This Row],[Ilość]]*Tabela8[[#This Row],[C.j.netto]]</f>
        <v>0</v>
      </c>
      <c r="H35" s="105"/>
      <c r="I35" s="105"/>
      <c r="J35" s="105"/>
      <c r="K35" s="105"/>
      <c r="L35" s="105"/>
      <c r="M35" s="211"/>
    </row>
    <row r="36" spans="1:13" ht="63.75">
      <c r="A36" s="159">
        <v>26</v>
      </c>
      <c r="B36" s="104" t="s">
        <v>378</v>
      </c>
      <c r="C36" s="105" t="s">
        <v>377</v>
      </c>
      <c r="D36" s="41" t="s">
        <v>32</v>
      </c>
      <c r="E36" s="132">
        <v>60</v>
      </c>
      <c r="F36" s="167"/>
      <c r="G36" s="118">
        <f>Tabela8[[#This Row],[Ilość]]*Tabela8[[#This Row],[C.j.netto]]</f>
        <v>0</v>
      </c>
      <c r="H36" s="105"/>
      <c r="I36" s="105"/>
      <c r="J36" s="105"/>
      <c r="K36" s="105"/>
      <c r="L36" s="105"/>
      <c r="M36" s="211"/>
    </row>
    <row r="37" spans="1:13" ht="63.75">
      <c r="A37" s="159">
        <v>27</v>
      </c>
      <c r="B37" s="104" t="s">
        <v>293</v>
      </c>
      <c r="C37" s="105" t="s">
        <v>57</v>
      </c>
      <c r="D37" s="41" t="s">
        <v>32</v>
      </c>
      <c r="E37" s="132">
        <v>30</v>
      </c>
      <c r="F37" s="167"/>
      <c r="G37" s="118">
        <f>Tabela8[[#This Row],[Ilość]]*Tabela8[[#This Row],[C.j.netto]]</f>
        <v>0</v>
      </c>
      <c r="H37" s="105"/>
      <c r="I37" s="105"/>
      <c r="J37" s="105"/>
      <c r="K37" s="105"/>
      <c r="L37" s="105"/>
      <c r="M37" s="107"/>
    </row>
    <row r="38" spans="1:13" ht="25.5">
      <c r="A38" s="159">
        <v>28</v>
      </c>
      <c r="B38" s="154" t="s">
        <v>379</v>
      </c>
      <c r="C38" s="41" t="s">
        <v>50</v>
      </c>
      <c r="D38" s="41" t="s">
        <v>158</v>
      </c>
      <c r="E38" s="132">
        <v>500</v>
      </c>
      <c r="F38" s="167"/>
      <c r="G38" s="118">
        <f>Tabela8[[#This Row],[Ilość]]*Tabela8[[#This Row],[C.j.netto]]</f>
        <v>0</v>
      </c>
      <c r="H38" s="105"/>
      <c r="I38" s="105"/>
      <c r="J38" s="105"/>
      <c r="K38" s="105"/>
      <c r="L38" s="105"/>
      <c r="M38" s="211"/>
    </row>
    <row r="39" spans="1:13" ht="25.5">
      <c r="A39" s="159">
        <v>29</v>
      </c>
      <c r="B39" s="154" t="s">
        <v>379</v>
      </c>
      <c r="C39" s="41" t="s">
        <v>51</v>
      </c>
      <c r="D39" s="41" t="s">
        <v>158</v>
      </c>
      <c r="E39" s="132">
        <v>400</v>
      </c>
      <c r="F39" s="167"/>
      <c r="G39" s="118">
        <f>Tabela8[[#This Row],[Ilość]]*Tabela8[[#This Row],[C.j.netto]]</f>
        <v>0</v>
      </c>
      <c r="H39" s="105"/>
      <c r="I39" s="105"/>
      <c r="J39" s="105"/>
      <c r="K39" s="105"/>
      <c r="L39" s="105"/>
      <c r="M39" s="211"/>
    </row>
    <row r="40" spans="1:13">
      <c r="A40" s="159">
        <v>30</v>
      </c>
      <c r="B40" s="154" t="s">
        <v>380</v>
      </c>
      <c r="C40" s="41" t="s">
        <v>61</v>
      </c>
      <c r="D40" s="41" t="s">
        <v>158</v>
      </c>
      <c r="E40" s="132">
        <v>20</v>
      </c>
      <c r="F40" s="167"/>
      <c r="G40" s="118">
        <f>Tabela8[[#This Row],[Ilość]]*Tabela8[[#This Row],[C.j.netto]]</f>
        <v>0</v>
      </c>
      <c r="H40" s="105"/>
      <c r="I40" s="105"/>
      <c r="J40" s="105"/>
      <c r="K40" s="105"/>
      <c r="L40" s="105"/>
      <c r="M40" s="211"/>
    </row>
    <row r="41" spans="1:13" ht="76.5">
      <c r="A41" s="159">
        <v>31</v>
      </c>
      <c r="B41" s="154" t="s">
        <v>294</v>
      </c>
      <c r="C41" s="41" t="s">
        <v>50</v>
      </c>
      <c r="D41" s="41" t="s">
        <v>158</v>
      </c>
      <c r="E41" s="132">
        <v>900</v>
      </c>
      <c r="F41" s="167"/>
      <c r="G41" s="118">
        <f>Tabela8[[#This Row],[Ilość]]*Tabela8[[#This Row],[C.j.netto]]</f>
        <v>0</v>
      </c>
      <c r="H41" s="105"/>
      <c r="I41" s="105"/>
      <c r="J41" s="105"/>
      <c r="K41" s="105"/>
      <c r="L41" s="105"/>
      <c r="M41" s="211"/>
    </row>
    <row r="42" spans="1:13" ht="76.5">
      <c r="A42" s="159">
        <v>32</v>
      </c>
      <c r="B42" s="154" t="s">
        <v>294</v>
      </c>
      <c r="C42" s="41" t="s">
        <v>55</v>
      </c>
      <c r="D42" s="41" t="s">
        <v>158</v>
      </c>
      <c r="E42" s="132">
        <v>900</v>
      </c>
      <c r="F42" s="167"/>
      <c r="G42" s="118">
        <f>Tabela8[[#This Row],[Ilość]]*Tabela8[[#This Row],[C.j.netto]]</f>
        <v>0</v>
      </c>
      <c r="H42" s="105"/>
      <c r="I42" s="105"/>
      <c r="J42" s="105"/>
      <c r="K42" s="105"/>
      <c r="L42" s="105"/>
      <c r="M42" s="211"/>
    </row>
    <row r="43" spans="1:13" ht="102">
      <c r="A43" s="159">
        <v>33</v>
      </c>
      <c r="B43" s="154" t="s">
        <v>381</v>
      </c>
      <c r="C43" s="41" t="s">
        <v>50</v>
      </c>
      <c r="D43" s="41" t="s">
        <v>158</v>
      </c>
      <c r="E43" s="132">
        <v>700</v>
      </c>
      <c r="F43" s="167"/>
      <c r="G43" s="118">
        <f>Tabela8[[#This Row],[Ilość]]*Tabela8[[#This Row],[C.j.netto]]</f>
        <v>0</v>
      </c>
      <c r="H43" s="105"/>
      <c r="I43" s="105"/>
      <c r="J43" s="105"/>
      <c r="K43" s="105"/>
      <c r="L43" s="105"/>
      <c r="M43" s="211"/>
    </row>
    <row r="44" spans="1:13" ht="102">
      <c r="A44" s="159">
        <v>34</v>
      </c>
      <c r="B44" s="154" t="s">
        <v>382</v>
      </c>
      <c r="C44" s="41" t="s">
        <v>383</v>
      </c>
      <c r="D44" s="41" t="s">
        <v>158</v>
      </c>
      <c r="E44" s="132">
        <v>700</v>
      </c>
      <c r="F44" s="167"/>
      <c r="G44" s="118">
        <f>Tabela8[[#This Row],[Ilość]]*Tabela8[[#This Row],[C.j.netto]]</f>
        <v>0</v>
      </c>
      <c r="H44" s="105"/>
      <c r="I44" s="105"/>
      <c r="J44" s="105"/>
      <c r="K44" s="105"/>
      <c r="L44" s="105"/>
      <c r="M44" s="211"/>
    </row>
    <row r="45" spans="1:13" ht="76.5">
      <c r="A45" s="159">
        <v>35</v>
      </c>
      <c r="B45" s="154" t="s">
        <v>385</v>
      </c>
      <c r="C45" s="41" t="s">
        <v>50</v>
      </c>
      <c r="D45" s="41" t="s">
        <v>158</v>
      </c>
      <c r="E45" s="132">
        <v>120</v>
      </c>
      <c r="F45" s="167"/>
      <c r="G45" s="118">
        <f>Tabela8[[#This Row],[Ilość]]*Tabela8[[#This Row],[C.j.netto]]</f>
        <v>0</v>
      </c>
      <c r="H45" s="105"/>
      <c r="I45" s="105"/>
      <c r="J45" s="105"/>
      <c r="K45" s="105"/>
      <c r="L45" s="105"/>
      <c r="M45" s="211"/>
    </row>
    <row r="46" spans="1:13" ht="63.75">
      <c r="A46" s="159">
        <v>36</v>
      </c>
      <c r="B46" s="154" t="s">
        <v>386</v>
      </c>
      <c r="C46" s="41" t="s">
        <v>51</v>
      </c>
      <c r="D46" s="41" t="s">
        <v>158</v>
      </c>
      <c r="E46" s="132">
        <v>120</v>
      </c>
      <c r="F46" s="167"/>
      <c r="G46" s="118">
        <f>Tabela8[[#This Row],[Ilość]]*Tabela8[[#This Row],[C.j.netto]]</f>
        <v>0</v>
      </c>
      <c r="H46" s="105"/>
      <c r="I46" s="105"/>
      <c r="J46" s="105"/>
      <c r="K46" s="105"/>
      <c r="L46" s="105"/>
      <c r="M46" s="211"/>
    </row>
    <row r="47" spans="1:13" ht="51">
      <c r="A47" s="159">
        <v>37</v>
      </c>
      <c r="B47" s="154" t="s">
        <v>387</v>
      </c>
      <c r="C47" s="41" t="s">
        <v>384</v>
      </c>
      <c r="D47" s="41" t="s">
        <v>158</v>
      </c>
      <c r="E47" s="132">
        <v>150</v>
      </c>
      <c r="F47" s="169"/>
      <c r="G47" s="118">
        <f>Tabela8[[#This Row],[Ilość]]*Tabela8[[#This Row],[C.j.netto]]</f>
        <v>0</v>
      </c>
      <c r="H47" s="105"/>
      <c r="I47" s="105"/>
      <c r="J47" s="105"/>
      <c r="K47" s="105"/>
      <c r="L47" s="105"/>
      <c r="M47" s="107"/>
    </row>
    <row r="48" spans="1:13" ht="51">
      <c r="A48" s="159">
        <v>38</v>
      </c>
      <c r="B48" s="154" t="s">
        <v>387</v>
      </c>
      <c r="C48" s="41" t="s">
        <v>388</v>
      </c>
      <c r="D48" s="41" t="s">
        <v>158</v>
      </c>
      <c r="E48" s="132">
        <v>150</v>
      </c>
      <c r="F48" s="169"/>
      <c r="G48" s="118">
        <f>Tabela8[[#This Row],[Ilość]]*Tabela8[[#This Row],[C.j.netto]]</f>
        <v>0</v>
      </c>
      <c r="H48" s="105"/>
      <c r="I48" s="105"/>
      <c r="J48" s="105"/>
      <c r="K48" s="105"/>
      <c r="L48" s="105"/>
      <c r="M48" s="107"/>
    </row>
    <row r="49" spans="1:13" ht="63.75">
      <c r="A49" s="159">
        <v>39</v>
      </c>
      <c r="B49" s="154" t="s">
        <v>295</v>
      </c>
      <c r="C49" s="41" t="s">
        <v>389</v>
      </c>
      <c r="D49" s="160" t="s">
        <v>158</v>
      </c>
      <c r="E49" s="161">
        <v>150</v>
      </c>
      <c r="F49" s="169"/>
      <c r="G49" s="118">
        <f>Tabela8[[#This Row],[Ilość]]*Tabela8[[#This Row],[C.j.netto]]</f>
        <v>0</v>
      </c>
      <c r="H49" s="105"/>
      <c r="I49" s="105"/>
      <c r="J49" s="105"/>
      <c r="K49" s="105"/>
      <c r="L49" s="105"/>
      <c r="M49" s="107"/>
    </row>
    <row r="50" spans="1:13" ht="204">
      <c r="A50" s="159">
        <v>41</v>
      </c>
      <c r="B50" s="104" t="s">
        <v>296</v>
      </c>
      <c r="C50" s="162" t="s">
        <v>390</v>
      </c>
      <c r="D50" s="105" t="s">
        <v>47</v>
      </c>
      <c r="E50" s="163">
        <v>150000</v>
      </c>
      <c r="F50" s="167"/>
      <c r="G50" s="118">
        <f>Tabela8[[#This Row],[Ilość]]*Tabela8[[#This Row],[C.j.netto]]</f>
        <v>0</v>
      </c>
      <c r="H50" s="105"/>
      <c r="I50" s="132"/>
      <c r="J50" s="105"/>
      <c r="K50" s="105"/>
      <c r="L50" s="105"/>
      <c r="M50" s="42"/>
    </row>
    <row r="51" spans="1:13" ht="255">
      <c r="A51" s="159">
        <v>42</v>
      </c>
      <c r="B51" s="104" t="s">
        <v>297</v>
      </c>
      <c r="C51" s="162" t="s">
        <v>390</v>
      </c>
      <c r="D51" s="105" t="s">
        <v>47</v>
      </c>
      <c r="E51" s="163">
        <v>23000</v>
      </c>
      <c r="F51" s="167"/>
      <c r="G51" s="118">
        <f>Tabela8[[#This Row],[Ilość]]*Tabela8[[#This Row],[C.j.netto]]</f>
        <v>0</v>
      </c>
      <c r="H51" s="105"/>
      <c r="I51" s="132"/>
      <c r="J51" s="105"/>
      <c r="K51" s="105"/>
      <c r="L51" s="105"/>
      <c r="M51" s="42"/>
    </row>
    <row r="52" spans="1:13" ht="216.75">
      <c r="A52" s="159">
        <v>43</v>
      </c>
      <c r="B52" s="164" t="s">
        <v>298</v>
      </c>
      <c r="C52" s="162" t="s">
        <v>390</v>
      </c>
      <c r="D52" s="105" t="s">
        <v>47</v>
      </c>
      <c r="E52" s="163">
        <v>2000</v>
      </c>
      <c r="F52" s="167"/>
      <c r="G52" s="118">
        <f>Tabela8[[#This Row],[Ilość]]*Tabela8[[#This Row],[C.j.netto]]</f>
        <v>0</v>
      </c>
      <c r="H52" s="105"/>
      <c r="I52" s="132"/>
      <c r="J52" s="105"/>
      <c r="K52" s="105"/>
      <c r="L52" s="105"/>
      <c r="M52" s="42"/>
    </row>
    <row r="53" spans="1:13" ht="293.25">
      <c r="A53" s="159">
        <v>44</v>
      </c>
      <c r="B53" s="104" t="s">
        <v>299</v>
      </c>
      <c r="C53" s="105" t="s">
        <v>391</v>
      </c>
      <c r="D53" s="105" t="s">
        <v>47</v>
      </c>
      <c r="E53" s="163">
        <v>5000</v>
      </c>
      <c r="F53" s="167"/>
      <c r="G53" s="118">
        <f>Tabela8[[#This Row],[Ilość]]*Tabela8[[#This Row],[C.j.netto]]</f>
        <v>0</v>
      </c>
      <c r="H53" s="105"/>
      <c r="I53" s="132"/>
      <c r="J53" s="105"/>
      <c r="K53" s="105"/>
      <c r="L53" s="105"/>
      <c r="M53" s="107"/>
    </row>
    <row r="54" spans="1:13" ht="216.75">
      <c r="A54" s="159">
        <v>45</v>
      </c>
      <c r="B54" s="104" t="s">
        <v>300</v>
      </c>
      <c r="C54" s="105" t="s">
        <v>391</v>
      </c>
      <c r="D54" s="105" t="s">
        <v>47</v>
      </c>
      <c r="E54" s="163">
        <v>5000</v>
      </c>
      <c r="F54" s="167"/>
      <c r="G54" s="118">
        <f>Tabela8[[#This Row],[Ilość]]*Tabela8[[#This Row],[C.j.netto]]</f>
        <v>0</v>
      </c>
      <c r="H54" s="105"/>
      <c r="I54" s="132"/>
      <c r="J54" s="105"/>
      <c r="K54" s="105"/>
      <c r="L54" s="105"/>
      <c r="M54" s="42"/>
    </row>
    <row r="55" spans="1:13" ht="216.75">
      <c r="A55" s="159">
        <v>46</v>
      </c>
      <c r="B55" s="164" t="s">
        <v>301</v>
      </c>
      <c r="C55" s="105" t="s">
        <v>391</v>
      </c>
      <c r="D55" s="105" t="s">
        <v>47</v>
      </c>
      <c r="E55" s="163">
        <v>5000</v>
      </c>
      <c r="F55" s="167"/>
      <c r="G55" s="118">
        <f>Tabela8[[#This Row],[Ilość]]*Tabela8[[#This Row],[C.j.netto]]</f>
        <v>0</v>
      </c>
      <c r="H55" s="105"/>
      <c r="I55" s="132"/>
      <c r="J55" s="105"/>
      <c r="K55" s="105"/>
      <c r="L55" s="105"/>
      <c r="M55" s="42"/>
    </row>
    <row r="56" spans="1:13" ht="216.75">
      <c r="A56" s="159">
        <v>47</v>
      </c>
      <c r="B56" s="165" t="s">
        <v>302</v>
      </c>
      <c r="C56" s="113" t="s">
        <v>391</v>
      </c>
      <c r="D56" s="113" t="s">
        <v>47</v>
      </c>
      <c r="E56" s="166">
        <v>1000</v>
      </c>
      <c r="F56" s="170"/>
      <c r="G56" s="118">
        <f>Tabela8[[#This Row],[Ilość]]*Tabela8[[#This Row],[C.j.netto]]</f>
        <v>0</v>
      </c>
      <c r="H56" s="113"/>
      <c r="I56" s="216"/>
      <c r="J56" s="113"/>
      <c r="K56" s="113"/>
      <c r="L56" s="113"/>
      <c r="M56" s="52"/>
    </row>
    <row r="57" spans="1:13">
      <c r="A57" s="172" t="s">
        <v>440</v>
      </c>
      <c r="B57" s="171"/>
      <c r="C57" s="173"/>
      <c r="D57" s="173"/>
      <c r="E57" s="174"/>
      <c r="F57" s="174"/>
      <c r="G57" s="217">
        <f>SUBTOTAL(109,Tabela8[Wartość netto])</f>
        <v>0</v>
      </c>
      <c r="H57" s="173"/>
      <c r="I57" s="174"/>
      <c r="J57" s="173"/>
      <c r="K57" s="173"/>
      <c r="L57" s="173"/>
      <c r="M57" s="175"/>
    </row>
    <row r="58" spans="1:13" s="40" customFormat="1">
      <c r="A58" s="9"/>
      <c r="B58" s="9"/>
      <c r="C58" s="9"/>
      <c r="D58" s="9"/>
      <c r="E58" s="9"/>
      <c r="F58" s="155"/>
      <c r="G58" s="9"/>
      <c r="H58" s="9"/>
      <c r="I58" s="9"/>
      <c r="J58" s="9"/>
      <c r="K58" s="9"/>
      <c r="L58" s="9"/>
      <c r="M58" s="10"/>
    </row>
  </sheetData>
  <mergeCells count="2">
    <mergeCell ref="A6:I6"/>
    <mergeCell ref="A7:I7"/>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51011-C5FB-4C83-B6DB-F334AD77A240}">
  <dimension ref="A1:M19"/>
  <sheetViews>
    <sheetView zoomScale="70" zoomScaleNormal="70" workbookViewId="0">
      <selection activeCell="A6" sqref="A6:I7"/>
    </sheetView>
  </sheetViews>
  <sheetFormatPr defaultRowHeight="14.25"/>
  <cols>
    <col min="1" max="1" width="16.625" customWidth="1"/>
    <col min="2" max="2" width="66.25" style="187" customWidth="1"/>
    <col min="3" max="3" width="17" customWidth="1"/>
    <col min="4" max="4" width="11.75" customWidth="1"/>
    <col min="6" max="6" width="11.375" style="3" customWidth="1"/>
    <col min="7" max="7" width="17.375" customWidth="1"/>
    <col min="8" max="8" width="21.625" customWidth="1"/>
    <col min="9" max="9" width="14.375" customWidth="1"/>
    <col min="10" max="10" width="17" customWidth="1"/>
    <col min="11" max="12" width="23.125" customWidth="1"/>
    <col min="13" max="13" width="37.875" customWidth="1"/>
  </cols>
  <sheetData>
    <row r="1" spans="1:13" ht="15">
      <c r="A1" s="53" t="s">
        <v>303</v>
      </c>
      <c r="B1" s="67"/>
    </row>
    <row r="2" spans="1:13">
      <c r="A2" s="40"/>
      <c r="B2" s="68"/>
    </row>
    <row r="3" spans="1:13" ht="24.95" customHeight="1">
      <c r="A3" s="54" t="s">
        <v>1</v>
      </c>
      <c r="B3" s="69"/>
    </row>
    <row r="4" spans="1:13" ht="24.95" customHeight="1">
      <c r="A4" s="54" t="s">
        <v>2</v>
      </c>
      <c r="B4" s="69"/>
    </row>
    <row r="5" spans="1:13" ht="24.95" customHeight="1">
      <c r="A5" s="54" t="s">
        <v>3</v>
      </c>
      <c r="B5" s="69"/>
    </row>
    <row r="6" spans="1:13" ht="42.75" customHeight="1">
      <c r="A6" s="227" t="s">
        <v>496</v>
      </c>
      <c r="B6" s="227"/>
      <c r="C6" s="227"/>
      <c r="D6" s="227"/>
      <c r="E6" s="227"/>
      <c r="F6" s="227"/>
      <c r="G6" s="227"/>
      <c r="H6" s="227"/>
      <c r="I6" s="227"/>
    </row>
    <row r="7" spans="1:13" ht="31.5" customHeight="1">
      <c r="A7" s="227" t="s">
        <v>488</v>
      </c>
      <c r="B7" s="227"/>
      <c r="C7" s="227"/>
      <c r="D7" s="227"/>
      <c r="E7" s="227"/>
      <c r="F7" s="227"/>
      <c r="G7" s="227"/>
      <c r="H7" s="227"/>
      <c r="I7" s="227"/>
    </row>
    <row r="10" spans="1:13" ht="15">
      <c r="A10" s="180" t="s">
        <v>104</v>
      </c>
      <c r="B10" s="188" t="s">
        <v>105</v>
      </c>
      <c r="C10" s="182" t="s">
        <v>70</v>
      </c>
      <c r="D10" s="181" t="s">
        <v>5</v>
      </c>
      <c r="E10" s="181" t="s">
        <v>6</v>
      </c>
      <c r="F10" s="192" t="s">
        <v>275</v>
      </c>
      <c r="G10" s="182" t="s">
        <v>7</v>
      </c>
      <c r="H10" s="181" t="s">
        <v>306</v>
      </c>
      <c r="I10" s="181" t="s">
        <v>106</v>
      </c>
      <c r="J10" s="181" t="s">
        <v>10</v>
      </c>
      <c r="K10" s="181" t="s">
        <v>441</v>
      </c>
      <c r="L10" s="183" t="s">
        <v>12</v>
      </c>
      <c r="M10" s="183" t="s">
        <v>276</v>
      </c>
    </row>
    <row r="11" spans="1:13" ht="128.25">
      <c r="A11" s="177">
        <v>1</v>
      </c>
      <c r="B11" s="189" t="s">
        <v>353</v>
      </c>
      <c r="C11" s="176" t="s">
        <v>346</v>
      </c>
      <c r="D11" s="176" t="s">
        <v>32</v>
      </c>
      <c r="E11" s="176">
        <v>7500</v>
      </c>
      <c r="F11" s="193"/>
      <c r="G11" s="195">
        <f>Tabela9[[#This Row],[Ilość]]*Tabela9[[#This Row],[C.j.netto]]</f>
        <v>0</v>
      </c>
      <c r="H11" s="25"/>
      <c r="I11" s="25"/>
      <c r="J11" s="25"/>
      <c r="K11" s="176"/>
      <c r="L11" s="179"/>
      <c r="M11" s="178"/>
    </row>
    <row r="12" spans="1:13" ht="171">
      <c r="A12" s="177">
        <v>2</v>
      </c>
      <c r="B12" s="189" t="s">
        <v>358</v>
      </c>
      <c r="C12" s="176" t="s">
        <v>347</v>
      </c>
      <c r="D12" s="176" t="s">
        <v>32</v>
      </c>
      <c r="E12" s="176">
        <v>3800</v>
      </c>
      <c r="F12" s="193"/>
      <c r="G12" s="195">
        <f>Tabela9[[#This Row],[Ilość]]*Tabela9[[#This Row],[C.j.netto]]</f>
        <v>0</v>
      </c>
      <c r="H12" s="25"/>
      <c r="I12" s="25"/>
      <c r="J12" s="25"/>
      <c r="K12" s="176"/>
      <c r="L12" s="179"/>
      <c r="M12" s="179"/>
    </row>
    <row r="13" spans="1:13" ht="156.75">
      <c r="A13" s="177">
        <v>3</v>
      </c>
      <c r="B13" s="189" t="s">
        <v>349</v>
      </c>
      <c r="C13" s="176" t="s">
        <v>348</v>
      </c>
      <c r="D13" s="176" t="s">
        <v>32</v>
      </c>
      <c r="E13" s="176">
        <v>17000</v>
      </c>
      <c r="F13" s="193"/>
      <c r="G13" s="195">
        <f>Tabela9[[#This Row],[Ilość]]*Tabela9[[#This Row],[C.j.netto]]</f>
        <v>0</v>
      </c>
      <c r="H13" s="25"/>
      <c r="I13" s="25"/>
      <c r="J13" s="25"/>
      <c r="K13" s="176"/>
      <c r="L13" s="179"/>
      <c r="M13" s="179"/>
    </row>
    <row r="14" spans="1:13" ht="142.5">
      <c r="A14" s="177">
        <v>4</v>
      </c>
      <c r="B14" s="189" t="s">
        <v>344</v>
      </c>
      <c r="C14" s="176" t="s">
        <v>345</v>
      </c>
      <c r="D14" s="176" t="s">
        <v>32</v>
      </c>
      <c r="E14" s="176">
        <v>3000</v>
      </c>
      <c r="F14" s="193"/>
      <c r="G14" s="195">
        <f>Tabela9[[#This Row],[Ilość]]*Tabela9[[#This Row],[C.j.netto]]</f>
        <v>0</v>
      </c>
      <c r="H14" s="25"/>
      <c r="I14" s="25"/>
      <c r="J14" s="25"/>
      <c r="K14" s="176"/>
      <c r="L14" s="179"/>
      <c r="M14" s="178"/>
    </row>
    <row r="15" spans="1:13" ht="71.25">
      <c r="A15" s="177">
        <v>5</v>
      </c>
      <c r="B15" s="190" t="s">
        <v>351</v>
      </c>
      <c r="C15" s="176" t="s">
        <v>350</v>
      </c>
      <c r="D15" s="176" t="s">
        <v>32</v>
      </c>
      <c r="E15" s="176">
        <v>360</v>
      </c>
      <c r="F15" s="193"/>
      <c r="G15" s="195">
        <f>Tabela9[[#This Row],[Ilość]]*Tabela9[[#This Row],[C.j.netto]]</f>
        <v>0</v>
      </c>
      <c r="H15" s="25"/>
      <c r="I15" s="25"/>
      <c r="J15" s="25"/>
      <c r="K15" s="176"/>
      <c r="L15" s="179"/>
      <c r="M15" s="179"/>
    </row>
    <row r="16" spans="1:13" ht="71.25">
      <c r="A16" s="177">
        <v>6</v>
      </c>
      <c r="B16" s="190" t="s">
        <v>352</v>
      </c>
      <c r="C16" s="176" t="s">
        <v>357</v>
      </c>
      <c r="D16" s="176" t="s">
        <v>32</v>
      </c>
      <c r="E16" s="176">
        <v>240</v>
      </c>
      <c r="F16" s="193"/>
      <c r="G16" s="195">
        <f>Tabela9[[#This Row],[Ilość]]*Tabela9[[#This Row],[C.j.netto]]</f>
        <v>0</v>
      </c>
      <c r="H16" s="25"/>
      <c r="I16" s="25"/>
      <c r="J16" s="25"/>
      <c r="K16" s="176"/>
      <c r="L16" s="179"/>
      <c r="M16" s="179"/>
    </row>
    <row r="17" spans="1:13" ht="142.5">
      <c r="A17" s="177">
        <v>7</v>
      </c>
      <c r="B17" s="190" t="s">
        <v>359</v>
      </c>
      <c r="C17" s="176" t="s">
        <v>354</v>
      </c>
      <c r="D17" s="176" t="s">
        <v>32</v>
      </c>
      <c r="E17" s="176">
        <v>1200</v>
      </c>
      <c r="F17" s="193"/>
      <c r="G17" s="195">
        <f>Tabela9[[#This Row],[Ilość]]*Tabela9[[#This Row],[C.j.netto]]</f>
        <v>0</v>
      </c>
      <c r="H17" s="25"/>
      <c r="I17" s="25"/>
      <c r="J17" s="25"/>
      <c r="K17" s="176"/>
      <c r="L17" s="179"/>
      <c r="M17" s="179"/>
    </row>
    <row r="18" spans="1:13" ht="85.5">
      <c r="A18" s="177">
        <v>8</v>
      </c>
      <c r="B18" s="190" t="s">
        <v>356</v>
      </c>
      <c r="C18" s="176" t="s">
        <v>355</v>
      </c>
      <c r="D18" s="176" t="s">
        <v>32</v>
      </c>
      <c r="E18" s="176">
        <v>240</v>
      </c>
      <c r="F18" s="193"/>
      <c r="G18" s="195">
        <f>Tabela9[[#This Row],[Ilość]]*Tabela9[[#This Row],[C.j.netto]]</f>
        <v>0</v>
      </c>
      <c r="H18" s="25"/>
      <c r="I18" s="25"/>
      <c r="J18" s="25"/>
      <c r="K18" s="176"/>
      <c r="L18" s="179"/>
      <c r="M18" s="178"/>
    </row>
    <row r="19" spans="1:13">
      <c r="A19" s="184" t="s">
        <v>440</v>
      </c>
      <c r="B19" s="191"/>
      <c r="C19" s="185"/>
      <c r="D19" s="185"/>
      <c r="E19" s="185"/>
      <c r="F19" s="194"/>
      <c r="G19" s="196">
        <f>SUBTOTAL(109,Tabela9[Wartość netto])</f>
        <v>0</v>
      </c>
      <c r="H19" s="171"/>
      <c r="I19" s="171"/>
      <c r="J19" s="171"/>
      <c r="K19" s="185"/>
      <c r="L19" s="186"/>
      <c r="M19" s="186"/>
    </row>
  </sheetData>
  <mergeCells count="2">
    <mergeCell ref="A6:I6"/>
    <mergeCell ref="A7:I7"/>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vt:i4>
      </vt:variant>
    </vt:vector>
  </HeadingPairs>
  <TitlesOfParts>
    <vt:vector size="11" baseType="lpstr">
      <vt:lpstr>Z1</vt:lpstr>
      <vt:lpstr>Z2</vt:lpstr>
      <vt:lpstr>Z3</vt:lpstr>
      <vt:lpstr>Z4</vt:lpstr>
      <vt:lpstr>Z5</vt:lpstr>
      <vt:lpstr>Z6</vt:lpstr>
      <vt:lpstr>Z7</vt:lpstr>
      <vt:lpstr>Z8</vt:lpstr>
      <vt:lpstr>Z9</vt:lpstr>
      <vt:lpstr>Z10</vt:lpstr>
      <vt:lpstr>'Z1'!Obszar_wydruku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Marcin Bochniarz</dc:creator>
  <cp:lastModifiedBy>Zamówienia Publiczne</cp:lastModifiedBy>
  <dcterms:created xsi:type="dcterms:W3CDTF">2024-11-21T08:33:18Z</dcterms:created>
  <dcterms:modified xsi:type="dcterms:W3CDTF">2025-06-04T09:47:54Z</dcterms:modified>
</cp:coreProperties>
</file>