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150-39\Desktop\2025 - 12\"/>
    </mc:Choice>
  </mc:AlternateContent>
  <xr:revisionPtr revIDLastSave="0" documentId="13_ncr:1_{CD9B50A2-0BED-440E-8D8C-87504961F263}" xr6:coauthVersionLast="36" xr6:coauthVersionMax="36" xr10:uidLastSave="{00000000-0000-0000-0000-000000000000}"/>
  <bookViews>
    <workbookView xWindow="0" yWindow="0" windowWidth="28800" windowHeight="12105" xr2:uid="{34C8F216-DDD1-438D-8A9D-5B576616F148}"/>
  </bookViews>
  <sheets>
    <sheet name="z1" sheetId="1" r:id="rId1"/>
    <sheet name="z2" sheetId="2" r:id="rId2"/>
    <sheet name="z3" sheetId="4" r:id="rId3"/>
    <sheet name="z4" sheetId="6" r:id="rId4"/>
    <sheet name="z5" sheetId="7" r:id="rId5"/>
    <sheet name="z6" sheetId="9" r:id="rId6"/>
    <sheet name="z7" sheetId="10" r:id="rId7"/>
    <sheet name="z8" sheetId="11" r:id="rId8"/>
    <sheet name="z9" sheetId="12" r:id="rId9"/>
    <sheet name="z10" sheetId="13" r:id="rId10"/>
    <sheet name="z11" sheetId="14" r:id="rId11"/>
    <sheet name="z12" sheetId="15" r:id="rId12"/>
    <sheet name="z13" sheetId="17" r:id="rId13"/>
    <sheet name="z14" sheetId="18" r:id="rId14"/>
  </sheets>
  <definedNames>
    <definedName name="_xlnm.Print_Area" localSheetId="0">'z1'!$A:$L</definedName>
    <definedName name="_xlnm.Print_Area" localSheetId="1">'z2'!$A:$L</definedName>
    <definedName name="_xlnm.Print_Area" localSheetId="2">'z3'!$A:$L</definedName>
    <definedName name="_xlnm.Print_Area" localSheetId="3">'z4'!$A:$L</definedName>
    <definedName name="_xlnm.Print_Area" localSheetId="4">'z5'!$A:$L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1" l="1"/>
  <c r="F10" i="18" l="1"/>
  <c r="I9" i="18"/>
  <c r="F9" i="18"/>
  <c r="I10" i="17"/>
  <c r="F10" i="17"/>
  <c r="I9" i="17"/>
  <c r="F9" i="17"/>
  <c r="F11" i="17" s="1"/>
  <c r="F10" i="15" l="1"/>
  <c r="F10" i="14" l="1"/>
  <c r="F9" i="14"/>
  <c r="F11" i="14" s="1"/>
  <c r="F10" i="13" l="1"/>
  <c r="F39" i="12" l="1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40" i="12" l="1"/>
  <c r="F10" i="11"/>
  <c r="F9" i="11"/>
  <c r="F39" i="10" l="1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17" i="1" l="1"/>
  <c r="F13" i="1"/>
  <c r="F9" i="7"/>
  <c r="F10" i="7"/>
  <c r="F11" i="7"/>
  <c r="F9" i="6" l="1"/>
  <c r="F10" i="6" s="1"/>
  <c r="F9" i="4"/>
  <c r="F10" i="4" s="1"/>
  <c r="F9" i="2"/>
  <c r="F10" i="2" s="1"/>
  <c r="F14" i="1" l="1"/>
  <c r="F10" i="1"/>
  <c r="F9" i="1"/>
  <c r="F11" i="1"/>
  <c r="F12" i="1"/>
  <c r="F15" i="1"/>
  <c r="F16" i="1"/>
  <c r="F18" i="1" l="1"/>
</calcChain>
</file>

<file path=xl/sharedStrings.xml><?xml version="1.0" encoding="utf-8"?>
<sst xmlns="http://schemas.openxmlformats.org/spreadsheetml/2006/main" count="658" uniqueCount="197">
  <si>
    <t>Wykonawca:</t>
  </si>
  <si>
    <t>NIP:</t>
  </si>
  <si>
    <t>KRS:</t>
  </si>
  <si>
    <t>L.p.</t>
  </si>
  <si>
    <t>Nazwa, postać, dawka</t>
  </si>
  <si>
    <t>j.m.</t>
  </si>
  <si>
    <t>Ilość</t>
  </si>
  <si>
    <t>C.j. netto</t>
  </si>
  <si>
    <t>Wartość netto</t>
  </si>
  <si>
    <t>Stawka podatku VAT</t>
  </si>
  <si>
    <t>C.j. brutto</t>
  </si>
  <si>
    <t>Wartość brutto</t>
  </si>
  <si>
    <t xml:space="preserve">Producent </t>
  </si>
  <si>
    <t>Kod EAN</t>
  </si>
  <si>
    <t>Nazwa handlowa, dawka, postać , ilość w opakowaniu</t>
  </si>
  <si>
    <t>1.</t>
  </si>
  <si>
    <t>szt</t>
  </si>
  <si>
    <t>Suma</t>
  </si>
  <si>
    <t>Osoba do kontaktu:</t>
  </si>
  <si>
    <t>Tel.:</t>
  </si>
  <si>
    <t>email:</t>
  </si>
  <si>
    <t>Podpis</t>
  </si>
  <si>
    <t>Zadanie nr 1</t>
  </si>
  <si>
    <t>Sufentanil 50 mcg x 5 amp.</t>
  </si>
  <si>
    <t>2.</t>
  </si>
  <si>
    <t>3.</t>
  </si>
  <si>
    <t>4.</t>
  </si>
  <si>
    <t>5.</t>
  </si>
  <si>
    <t>6.</t>
  </si>
  <si>
    <t>7.</t>
  </si>
  <si>
    <t>Zadanie nr 2</t>
  </si>
  <si>
    <t>Tenekteplaza 5 000 j. (25 mg) proszek do sporządzania roztworu do wstrzykiwań x 1 fiol.</t>
  </si>
  <si>
    <t>Cemiplimabum, koncentrat do sporządzania roztworu do infuzji, 350 mg x 1 fiol.</t>
  </si>
  <si>
    <t>op.</t>
  </si>
  <si>
    <t>Aerozol inhalacyjny Formoteroli fumaras dihydricus + Glycopyrronium + Budesonidum 5 mcg + 7,2 mcg + 160 mcg; 120 dawek x 1 szt.</t>
  </si>
  <si>
    <t>Eplerenonum, tabl. powl., 25 mg x 30 tbl.</t>
  </si>
  <si>
    <t>Eplerenonum, tabl. powl., 50 mg x 30 tbl.</t>
  </si>
  <si>
    <t>Glucosum anhydricum 75g x 1 torebka</t>
  </si>
  <si>
    <t>Zadanie nr 3</t>
  </si>
  <si>
    <t>Loncastuximabum tesirini, proszek do sporządzania koncentratu roztworu do infuzji, 10 mg x 1 fiol.</t>
  </si>
  <si>
    <t>Lek objęty aktualnym obwieszczeniem refundacyjnym.</t>
  </si>
  <si>
    <t>Uwaga:</t>
  </si>
  <si>
    <t>Niraparyb + Abirateron, tabl. powl., 50 + 500 mg x 56 tbl.</t>
  </si>
  <si>
    <t>Niraparyb + Abirateron, tabl. powl., 100 + 500 mg x 56 tbl.</t>
  </si>
  <si>
    <t>Zadanie nr 5</t>
  </si>
  <si>
    <t>Levosimendan, 12,5mg/5ml x 1 fiol.</t>
  </si>
  <si>
    <t>8.</t>
  </si>
  <si>
    <t>Erythromycinum 0,5% maść oczna 3,5g x 1 szt.</t>
  </si>
  <si>
    <t>Dapagliflozin tabl. 10mg x28 tbl.</t>
  </si>
  <si>
    <t>9.</t>
  </si>
  <si>
    <t>Osmotyczny lek przeczyszczający w postaci proszku do sporządzenia roztworu doustnego, zawierający makrogol 3350 (100g), bezwodny siarczan sodu (7,5g), chlorek sodu (2,691g) i chlorek potasu (1,015g) oraz kwas askorbowy (4,7g) i askorbinian sodu (5,9g). Preparat w dwóch saszetkach do przygotowania 1l roztworu. Zestaw do pojedynczego cyklu leczenia (4 saszetki).</t>
  </si>
  <si>
    <t>Zadanie nr 4</t>
  </si>
  <si>
    <t>Leki przeciwnowotworowe</t>
  </si>
  <si>
    <t xml:space="preserve">Calcium  folinate- roztwór do wstrz. (200 mg/20 ml) 1 fiolka 20 ml </t>
  </si>
  <si>
    <t>fiol.</t>
  </si>
  <si>
    <t xml:space="preserve">Calcium  folinate- roztwór do wstrz. (100 mg/10 ml) 1 fiolka 10 ml </t>
  </si>
  <si>
    <t>Cytarabine hydrochloride inj. -  20 mg/ml , 5 ml  inj.</t>
  </si>
  <si>
    <t>Cytarabine hydrochloride inj. - 50 mg/ml , 10 ml  inj.</t>
  </si>
  <si>
    <t>Cytarabine hydrochloride inj.-  50 mg/ml, 20 ml inj.</t>
  </si>
  <si>
    <t>Cytarabine hydrochloride inj. -  50 mg/ml, 40 ml  inj.</t>
  </si>
  <si>
    <t>10.</t>
  </si>
  <si>
    <t>Doxorubicin hydrochloride- roztwór do infuzji ( 200 mg/100 ml) 1 fiol.  100 ml</t>
  </si>
  <si>
    <t>11.</t>
  </si>
  <si>
    <t>Doxorubicin hydrochloride- roztwór do infuzji ( 50 mg/25 ml) 1 fiol. 25 ml</t>
  </si>
  <si>
    <t>12.</t>
  </si>
  <si>
    <t>Doxorubicin hydrochloride- roztwór do infuzji (100mg/50ml) 1 fiol. 50 ml</t>
  </si>
  <si>
    <t>13.</t>
  </si>
  <si>
    <t>Epirubicin hydrochloride -   konc..do  sporz. roztw. do inf.  (200 mg/100 ml) 1 fiol. 100 ml</t>
  </si>
  <si>
    <t>14.</t>
  </si>
  <si>
    <t>Epirubicin hydrochloride -  konc..do  sporz. roztw. do inf. (100 mg/50 ml)   1 fiol. 50 ml</t>
  </si>
  <si>
    <t>15.</t>
  </si>
  <si>
    <t>Epirubicin hydrochloride - konc..do  sporz. roztw. do inf. (50 mg/25 ml)      1 fiol. 25 ml</t>
  </si>
  <si>
    <t>16.</t>
  </si>
  <si>
    <t>Etoposide - konc..do  sporz. roztw. do inf.      (100 mg/5 ml) 1 fiol. 5 ml</t>
  </si>
  <si>
    <t>17.</t>
  </si>
  <si>
    <t>Etoposide - konc..do  sporz. roztw. do inf.    (400 mg/20 ml) 1 fiol. 20 ml</t>
  </si>
  <si>
    <t>18.</t>
  </si>
  <si>
    <t>Etoposide - konc..do  sporz. roztw. do inf.   ( 200 mg/10 ml) 1 fiol. 10 ml</t>
  </si>
  <si>
    <t>19.</t>
  </si>
  <si>
    <t>20.</t>
  </si>
  <si>
    <t>21.</t>
  </si>
  <si>
    <t>22.</t>
  </si>
  <si>
    <t>Methotrexate - konc. do sporz.roztw.do inf.(100mg/ml)  50 ml 1 fiol.</t>
  </si>
  <si>
    <t>23.</t>
  </si>
  <si>
    <t xml:space="preserve">Methotrexate - tabl. (10 mg) x 50 szt. </t>
  </si>
  <si>
    <t>op</t>
  </si>
  <si>
    <t>24.</t>
  </si>
  <si>
    <t xml:space="preserve">Methotrexate - tabl. (2,5 mg) x 50 szt. </t>
  </si>
  <si>
    <t>25.</t>
  </si>
  <si>
    <t>Methotrexate- roztwór do wstrz. (50 mg/5 ml) 1 fiol. 5 ml</t>
  </si>
  <si>
    <t>26.</t>
  </si>
  <si>
    <t>Mitoxantrone -  konc..do  sporz. roztw. do inf.     (2 mg/ml) 1 fiol 10 ml</t>
  </si>
  <si>
    <t>27.</t>
  </si>
  <si>
    <t>Paclitaxel - konc. do sporz. roztw. do inf. (100 mg/16,7ml)</t>
  </si>
  <si>
    <t>28.</t>
  </si>
  <si>
    <t>Paclitaxel - konc. do sporz. roztw. do inf. (300 mg/50 ml)</t>
  </si>
  <si>
    <t>29.</t>
  </si>
  <si>
    <t>Paclitaxel - konc. do sporz. roztw. do inf.(150 mg/25ml)</t>
  </si>
  <si>
    <t>30.</t>
  </si>
  <si>
    <t xml:space="preserve">Abirateroni acetas  - tabl.powl. 1000 mg x 30  </t>
  </si>
  <si>
    <t>31.</t>
  </si>
  <si>
    <t>Infliximab 100mg inj. x 1 fiol.</t>
  </si>
  <si>
    <t>Zadanie nr 6</t>
  </si>
  <si>
    <t>Acidum boricum subs. x 30 g</t>
  </si>
  <si>
    <t xml:space="preserve">Ammonium sulfobituminicum x 100 g </t>
  </si>
  <si>
    <t xml:space="preserve">Amylum triticum x 25 g </t>
  </si>
  <si>
    <t>Argenti nitras subs. x 100 g</t>
  </si>
  <si>
    <t>Benzocainum (anaesthesinum) x 100 g</t>
  </si>
  <si>
    <t xml:space="preserve">Calcii carbonas ppt subs. x  100 g </t>
  </si>
  <si>
    <t xml:space="preserve">Eucerinum </t>
  </si>
  <si>
    <t>kg</t>
  </si>
  <si>
    <t>Formaldehydum 40% płyn</t>
  </si>
  <si>
    <t>Gencjana Fiolet - 1 % roztw. wodny 20 ml</t>
  </si>
  <si>
    <t>Gencjana Fiolet - 1 % roztw. spirytusowy 20 ml</t>
  </si>
  <si>
    <t>Glucosum subst.</t>
  </si>
  <si>
    <t>Glycerinum  płyn</t>
  </si>
  <si>
    <t>Gummi arabicum subs. x 250 g</t>
  </si>
  <si>
    <t>Hydrocortisonum x 10 g</t>
  </si>
  <si>
    <t>Kalii iodidum subs. x 100 g</t>
  </si>
  <si>
    <t>Kalium hypermanganicum  100 mg x 30 tabl.</t>
  </si>
  <si>
    <t xml:space="preserve">Lanolinum </t>
  </si>
  <si>
    <t>lodum subs.  5 g</t>
  </si>
  <si>
    <t>Natrii chloridum subs. x 100 g</t>
  </si>
  <si>
    <t>Natrii citras  100 g</t>
  </si>
  <si>
    <t xml:space="preserve">Natrii thiosulfas subs.  x 50 g </t>
  </si>
  <si>
    <t xml:space="preserve">Neomycinum x 25 g </t>
  </si>
  <si>
    <t>Oleum Cacao x  250 g</t>
  </si>
  <si>
    <t>Oleum Ricini x 100g</t>
  </si>
  <si>
    <t xml:space="preserve">Paraffinum liquidum  800 g </t>
  </si>
  <si>
    <t>Solutio lodi spirit.  x 800 g</t>
  </si>
  <si>
    <t>Spiritus salicylatus x  800 g</t>
  </si>
  <si>
    <t xml:space="preserve">Talcum subst </t>
  </si>
  <si>
    <t>Vaselinum album</t>
  </si>
  <si>
    <t xml:space="preserve">Vaselinum album maść 20g </t>
  </si>
  <si>
    <t>Zincum oxydatum subs. x 100 g</t>
  </si>
  <si>
    <t>Zadanie nr 7</t>
  </si>
  <si>
    <t xml:space="preserve"> </t>
  </si>
  <si>
    <t>Aethanol  96% -   1000 ml</t>
  </si>
  <si>
    <t>Spirytus 70% skażony 0,5% hibitanem -1000 ml</t>
  </si>
  <si>
    <t>Zadanie nr 8</t>
  </si>
  <si>
    <t>Bendamustine -   proszek do sporz. konc. roztw. do inf. (2,5 mg/ml) 5 fiolek 25 mg</t>
  </si>
  <si>
    <t xml:space="preserve">Bendamustine-  proszek do sporz. konc. roztw. do inf. (2,5 mg/ml) 5 fiolek 100 mg </t>
  </si>
  <si>
    <t xml:space="preserve">Bicalutamide -  tabl. powl. (50 mg) 28 szt. </t>
  </si>
  <si>
    <t>Bortezomib 3,5 mg  x 1 fiol.</t>
  </si>
  <si>
    <t>Capecitabine  -  tabl. powl. (150 mg )x 60 szt.</t>
  </si>
  <si>
    <t>Capecitabine  - tabl. powl. (500 mg) x 120 szt.</t>
  </si>
  <si>
    <t>Anidulafungin- proszek i rozp. do sporz. konc. roztw. do inf. (100 mg) 1 fiolka  30 ml</t>
  </si>
  <si>
    <t>fiol</t>
  </si>
  <si>
    <t>Azacitidine  proszek do sporz. zaw. do wstrz. (25 mg/ml) 1 fiolka 100 mg</t>
  </si>
  <si>
    <t>Cisplatin -  konc. do sporz. roztw. do inf. 1 mg/ ml 50 ml</t>
  </si>
  <si>
    <t>Cisplatin -  konc. do sporz. roztw. do inf. 1 mg/ ml 100 ml</t>
  </si>
  <si>
    <t xml:space="preserve">Everolimus - tabl. (10mg) 30 szt. </t>
  </si>
  <si>
    <t xml:space="preserve">Everolimus - tabl. (5mg) 30 szt. </t>
  </si>
  <si>
    <t>Irinotecan hydrochloride- konc. do sporz. roztw. do inf. 20 mg/ ml 1 fiol. 5 ml</t>
  </si>
  <si>
    <t>Irinotecan hydrochloride- konc. do sporz. roztw. do inf. 20 mg/ml 1 fiol. 15 ml</t>
  </si>
  <si>
    <t>Irinotecan hydrochloride- konc. do sporz. roztw. do inf. 20 mg/ml 1 fiol. 25 ml</t>
  </si>
  <si>
    <t>Oxaliplatin - konc. do sporz. roztw. do inf.  5mg/ml  fiol.10 ml</t>
  </si>
  <si>
    <t>Oxaliplatin - konc. do sporz. roztw. do inf.  5mg/ml  fiol.20 ml</t>
  </si>
  <si>
    <t>Oxaliplatin - konc. do sporz. roztw. do inf.  5mg/ml  fiol.40 ml</t>
  </si>
  <si>
    <t>Pemetrexed - inj.  100 mg  fiol.</t>
  </si>
  <si>
    <t>Pemetrexed - inj. 500 mg  fiol.</t>
  </si>
  <si>
    <t>Temozolomide - kaps. 5 mg x 5</t>
  </si>
  <si>
    <t>Temozolomide - kaps. 20 mg x 5</t>
  </si>
  <si>
    <t>Temozolomide - kaps. 100 mg x 5</t>
  </si>
  <si>
    <t>Temozolomide - kaps. 140 mg x 5</t>
  </si>
  <si>
    <t>Temozolomide - kaps. 180 mg x 5</t>
  </si>
  <si>
    <t>Temozolomide - kaps. 250 mg x 5</t>
  </si>
  <si>
    <t>32.</t>
  </si>
  <si>
    <t xml:space="preserve">Voriconazole- tabl. powl. (200 mg) 30 szt. </t>
  </si>
  <si>
    <t>33.</t>
  </si>
  <si>
    <t>Zoledronic acid. - konc.do sporz.roztw.do infuzji 4 mg/5ml x1fiol lub roztw. do infuzji 4 mg/100 ml x 1 szt.</t>
  </si>
  <si>
    <t>Zadanie nr 9</t>
  </si>
  <si>
    <t>Zadanie nr 12</t>
  </si>
  <si>
    <t>Fludarabine phosphate- tabl. powl. (10 mg) x 20 szt.</t>
  </si>
  <si>
    <t>Wymóg:</t>
  </si>
  <si>
    <t>Lek ujęty w obwieszczeniu refundacyjnym aktualnym na dzień skadania oferty.</t>
  </si>
  <si>
    <t>Anti-D  ( rh ) immunoglobulin -roztw. do wstrz. 50 µg/ml 1 amp.</t>
  </si>
  <si>
    <t>Anti-D  ( rh ) immunoglobulin -roztw. do wstrz. 150 µg/ml 1 amp.</t>
  </si>
  <si>
    <t>Zadanie nr 11</t>
  </si>
  <si>
    <t>Paclitaxelum albuminatum, proszek do sporządzania zawiesiny do infuzji, 100mg x 1 fiol.</t>
  </si>
  <si>
    <t>Zadanie nr 14</t>
  </si>
  <si>
    <t>Zadanie nr 13</t>
  </si>
  <si>
    <t>Zadanie nr 10</t>
  </si>
  <si>
    <t xml:space="preserve">Apixabanum, tabl. Powl. 2,5 mg x 60 tbl
</t>
  </si>
  <si>
    <t xml:space="preserve">Apixabanum, tabl. Powl. 5 mg x 60 tbl
</t>
  </si>
  <si>
    <t>Guselkumabum, roztw. Do wstrz. 100 mg (x1 wstrzykiwacz)</t>
  </si>
  <si>
    <t>Lek objęty aktualnym obwieszczeniem refundacyjnym (Program B35)</t>
  </si>
  <si>
    <t>Docetaxel 20 mg x 1 fiol.</t>
  </si>
  <si>
    <t>Docetaxel 80 mg x 1 fiol.</t>
  </si>
  <si>
    <t>Docetaxel 160 mg x 1 fiol.</t>
  </si>
  <si>
    <t>Gemcitabine 1000 mg x 1 fiol.</t>
  </si>
  <si>
    <t xml:space="preserve">Gemcitabine 2000 mg x 1 fiol.    </t>
  </si>
  <si>
    <t xml:space="preserve">Gemcitabine 200 mg x 1 fiol.    </t>
  </si>
  <si>
    <t>Carboplatin 150 mg x 1 fiol</t>
  </si>
  <si>
    <t>Carboplatin 600 mg x 1 fiol</t>
  </si>
  <si>
    <t>Carboplatin 450 mg x 1 fiol</t>
  </si>
  <si>
    <t xml:space="preserve">      -   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</si>
</sst>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0"/>
      <color theme="0"/>
      <name val="Aptos Display"/>
      <family val="2"/>
      <scheme val="major"/>
    </font>
    <font>
      <sz val="10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0"/>
      <color theme="1"/>
      <name val="Times New Roman"/>
      <family val="1"/>
      <charset val="238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0" fontId="2" fillId="0" borderId="1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1" xfId="0" applyFont="1" applyBorder="1"/>
    <xf numFmtId="44" fontId="4" fillId="0" borderId="1" xfId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/>
    <xf numFmtId="44" fontId="0" fillId="0" borderId="8" xfId="0" applyNumberFormat="1" applyBorder="1"/>
    <xf numFmtId="0" fontId="0" fillId="0" borderId="9" xfId="0" applyBorder="1"/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0" fillId="0" borderId="10" xfId="0" applyBorder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right"/>
    </xf>
    <xf numFmtId="44" fontId="4" fillId="0" borderId="0" xfId="1" applyFont="1"/>
    <xf numFmtId="44" fontId="4" fillId="0" borderId="1" xfId="1" applyFont="1" applyBorder="1"/>
    <xf numFmtId="0" fontId="7" fillId="0" borderId="0" xfId="0" applyFont="1"/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4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4" fontId="6" fillId="0" borderId="5" xfId="1" applyFont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0" fontId="0" fillId="0" borderId="0" xfId="0" applyAlignment="1">
      <alignment horizontal="left" wrapText="1"/>
    </xf>
    <xf numFmtId="0" fontId="8" fillId="0" borderId="0" xfId="0" applyFont="1" applyAlignment="1">
      <alignment vertical="center" wrapText="1"/>
    </xf>
    <xf numFmtId="0" fontId="9" fillId="0" borderId="5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44" fontId="9" fillId="0" borderId="1" xfId="1" applyFont="1" applyBorder="1"/>
    <xf numFmtId="0" fontId="4" fillId="0" borderId="6" xfId="0" applyFont="1" applyBorder="1"/>
    <xf numFmtId="4" fontId="4" fillId="0" borderId="1" xfId="0" applyNumberFormat="1" applyFont="1" applyBorder="1"/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right" vertical="center"/>
    </xf>
    <xf numFmtId="0" fontId="11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right" vertical="center"/>
    </xf>
    <xf numFmtId="0" fontId="4" fillId="0" borderId="5" xfId="0" applyFon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2" xfId="0" applyBorder="1"/>
    <xf numFmtId="44" fontId="0" fillId="0" borderId="12" xfId="0" applyNumberFormat="1" applyBorder="1"/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/>
    </xf>
    <xf numFmtId="3" fontId="11" fillId="0" borderId="13" xfId="0" applyNumberFormat="1" applyFont="1" applyBorder="1" applyAlignment="1">
      <alignment horizontal="right" vertical="center"/>
    </xf>
    <xf numFmtId="44" fontId="11" fillId="0" borderId="13" xfId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4" fontId="9" fillId="0" borderId="1" xfId="1" applyFont="1" applyBorder="1" applyAlignment="1">
      <alignment vertical="center"/>
    </xf>
    <xf numFmtId="9" fontId="4" fillId="0" borderId="1" xfId="2" applyFont="1" applyBorder="1"/>
    <xf numFmtId="44" fontId="4" fillId="0" borderId="1" xfId="0" applyNumberFormat="1" applyFont="1" applyBorder="1"/>
    <xf numFmtId="0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44" fontId="12" fillId="0" borderId="1" xfId="1" applyFont="1" applyBorder="1"/>
    <xf numFmtId="44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4" fontId="12" fillId="0" borderId="5" xfId="1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44" fontId="12" fillId="0" borderId="5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NumberFormat="1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4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8E812B-AB19-4345-9FBB-15DEA5C6F1AA}" name="Tabela1" displayName="Tabela1" ref="A8:L18" totalsRowCount="1" headerRowDxfId="405" dataDxfId="403" headerRowBorderDxfId="404" tableBorderDxfId="402" totalsRowBorderDxfId="401">
  <autoFilter ref="A8:L17" xr:uid="{130899A0-5238-436C-8610-1D3DDD213376}"/>
  <sortState ref="A9:L16">
    <sortCondition ref="B8:B16"/>
  </sortState>
  <tableColumns count="12">
    <tableColumn id="1" xr3:uid="{D6864EE2-2C2E-4BDA-AFA1-B6A05960C3F8}" name="L.p." totalsRowLabel="Suma" dataDxfId="400" totalsRowDxfId="399"/>
    <tableColumn id="2" xr3:uid="{25C03255-2BB0-424D-B588-743CA354B023}" name="Nazwa, postać, dawka" dataDxfId="4" totalsRowDxfId="398"/>
    <tableColumn id="3" xr3:uid="{FD352DF5-916D-4206-9C79-40CDA9F3D99E}" name="j.m." dataDxfId="3" totalsRowDxfId="397"/>
    <tableColumn id="4" xr3:uid="{50C54DB9-40CF-47EC-B6B0-1F2882A6DDC3}" name="Ilość" dataDxfId="2" totalsRowDxfId="396"/>
    <tableColumn id="5" xr3:uid="{B7C58EB7-595B-4CC9-AECF-1C91FD676768}" name="C.j. netto" dataDxfId="1" totalsRowDxfId="395" dataCellStyle="Walutowy">
      <calculatedColumnFormula>32656.56/1.08</calculatedColumnFormula>
    </tableColumn>
    <tableColumn id="6" xr3:uid="{ACDF8318-28E8-46AD-9B90-14A8CC1D509E}" name="Wartość netto" totalsRowFunction="sum" dataDxfId="0" totalsRowDxfId="394" dataCellStyle="Walutowy">
      <calculatedColumnFormula>Tabela1[[#This Row],[Ilość]]*Tabela1[[#This Row],[C.j. netto]]</calculatedColumnFormula>
    </tableColumn>
    <tableColumn id="7" xr3:uid="{C38BBCD5-4564-4E59-9DF6-ED94A7DD210A}" name="Stawka podatku VAT" dataDxfId="393" totalsRowDxfId="392"/>
    <tableColumn id="8" xr3:uid="{6FDA9074-16FC-4867-BE8E-C7CECF55D73E}" name="C.j. brutto" dataDxfId="391" totalsRowDxfId="390" dataCellStyle="Walutowy"/>
    <tableColumn id="9" xr3:uid="{750AEE5F-E097-4750-BE96-3E28F24426E9}" name="Wartość brutto" dataDxfId="389" totalsRowDxfId="388"/>
    <tableColumn id="10" xr3:uid="{AC5BC561-9BA3-4624-9A46-FF85623271D7}" name="Producent " dataDxfId="387" totalsRowDxfId="386"/>
    <tableColumn id="11" xr3:uid="{FD045057-C59D-437D-9DFA-AAD402C9579D}" name="Kod EAN" dataDxfId="385" totalsRowDxfId="384"/>
    <tableColumn id="12" xr3:uid="{9F97A40A-3243-49BA-AEA0-D8614DF968FB}" name="Nazwa handlowa, dawka, postać , ilość w opakowaniu" dataDxfId="383" totalsRowDxfId="38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52CFFA3-8865-43DD-ABC2-2BD7BE3319ED}" name="Tabela93" displayName="Tabela93" ref="A8:L10" totalsRowCount="1" headerRowDxfId="149" dataDxfId="147" headerRowBorderDxfId="148" tableBorderDxfId="146" totalsRowBorderDxfId="145">
  <autoFilter ref="A8:L9" xr:uid="{DF1BA9B7-6905-4AD6-9493-6DCD2DF90591}"/>
  <tableColumns count="12">
    <tableColumn id="1" xr3:uid="{E39C9753-867B-4776-A93D-B065CFE2DD6C}" name="L.p." dataDxfId="144" totalsRowDxfId="143"/>
    <tableColumn id="2" xr3:uid="{F4E7ACAC-2E41-448B-98F8-2BD00FC8BFD6}" name="Nazwa, postać, dawka" dataDxfId="142" totalsRowDxfId="141"/>
    <tableColumn id="3" xr3:uid="{6AB4EBAC-D6BD-46B6-A603-932955A88170}" name="j.m." dataDxfId="140" totalsRowDxfId="139"/>
    <tableColumn id="4" xr3:uid="{2615E3BE-2CE5-42BA-831C-1B83BED0A12C}" name="Ilość" dataDxfId="138" totalsRowDxfId="137"/>
    <tableColumn id="5" xr3:uid="{D4433BFF-027B-4140-8F56-9A14C075E23E}" name="C.j. netto" dataDxfId="136" totalsRowDxfId="135"/>
    <tableColumn id="6" xr3:uid="{CE369A2F-A627-49A6-AAEC-43EEB381DFF3}" name="Wartość netto" totalsRowFunction="sum" dataDxfId="134" totalsRowDxfId="133"/>
    <tableColumn id="7" xr3:uid="{B853317A-DA58-4A36-9382-2FDA15AA2B96}" name="Stawka podatku VAT" dataDxfId="132" totalsRowDxfId="131"/>
    <tableColumn id="8" xr3:uid="{981AC709-8416-431E-951B-5B4CE409BF78}" name="C.j. brutto" dataDxfId="130" totalsRowDxfId="129" dataCellStyle="Walutowy"/>
    <tableColumn id="9" xr3:uid="{5B2B57C1-5BE2-4EE6-BA65-6106734EC157}" name="Wartość brutto" dataDxfId="128" totalsRowDxfId="127"/>
    <tableColumn id="10" xr3:uid="{2AE02EB1-020B-4523-8C98-0054F5C7072F}" name="Producent " dataDxfId="126" totalsRowDxfId="125"/>
    <tableColumn id="11" xr3:uid="{A7FE3F35-2F1E-4137-8463-190ECC2650F2}" name="Kod EAN" dataDxfId="124" totalsRowDxfId="123"/>
    <tableColumn id="12" xr3:uid="{81F4EDD6-F499-4C02-84DF-9764BF487BB6}" name="Nazwa handlowa, dawka, postać , ilość w opakowaniu" dataDxfId="122" totalsRowDxfId="12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45006EB-665B-49A9-8805-D98A63D91877}" name="Tabela102" displayName="Tabela102" ref="A8:L11" totalsRowCount="1" headerRowDxfId="120" dataDxfId="118" headerRowBorderDxfId="119" tableBorderDxfId="117" totalsRowBorderDxfId="116">
  <autoFilter ref="A8:L10" xr:uid="{A40BC0DA-5D18-469B-88A4-049CDAD43230}"/>
  <tableColumns count="12">
    <tableColumn id="1" xr3:uid="{ECBB13C4-AEC1-4D2E-B205-42E60ACEE5C9}" name="L.p." totalsRowLabel="Suma" dataDxfId="115" totalsRowDxfId="114"/>
    <tableColumn id="2" xr3:uid="{F02D37C8-3C1B-4E2C-8D79-ACB3CDABD4F6}" name="Nazwa, postać, dawka" dataDxfId="113" totalsRowDxfId="112"/>
    <tableColumn id="3" xr3:uid="{C2934331-B3A7-4509-AA08-0854A00B94DA}" name="j.m." dataDxfId="111" totalsRowDxfId="110"/>
    <tableColumn id="4" xr3:uid="{BD45C6C2-4FD3-4884-B0C8-66EE3A8F8FA2}" name="Ilość" dataDxfId="109" totalsRowDxfId="108"/>
    <tableColumn id="5" xr3:uid="{50065FE1-3F62-4246-9BD0-B415124DBEB7}" name="C.j. netto" dataDxfId="107" totalsRowDxfId="106" dataCellStyle="Walutowy"/>
    <tableColumn id="6" xr3:uid="{FC4E85FC-5C0A-4C81-B939-7756FC2D89FB}" name="Wartość netto" totalsRowFunction="sum" dataDxfId="105" totalsRowDxfId="104" dataCellStyle="Walutowy">
      <calculatedColumnFormula>Tabela102[[#This Row],[Ilość]]*Tabela102[[#This Row],[C.j. netto]]</calculatedColumnFormula>
    </tableColumn>
    <tableColumn id="7" xr3:uid="{45A7F663-93EE-412A-9327-3BC8049C6897}" name="Stawka podatku VAT" dataDxfId="103" totalsRowDxfId="102"/>
    <tableColumn id="8" xr3:uid="{1B4F2979-694C-49A1-A281-BB39518CF8B1}" name="C.j. brutto" dataDxfId="101" totalsRowDxfId="100" dataCellStyle="Walutowy"/>
    <tableColumn id="9" xr3:uid="{C4F01943-7D82-4385-8F5D-5A73826A711F}" name="Wartość brutto" dataDxfId="99" totalsRowDxfId="98"/>
    <tableColumn id="10" xr3:uid="{422E7161-1E92-4E67-9AF3-FD0454408431}" name="Producent " dataDxfId="97" totalsRowDxfId="96"/>
    <tableColumn id="11" xr3:uid="{31271C4A-349F-4D92-9B50-296495FF6CD5}" name="Kod EAN" dataDxfId="95" totalsRowDxfId="94"/>
    <tableColumn id="12" xr3:uid="{9B81D952-15B5-482E-A8B8-C879DCC98A75}" name="Nazwa handlowa, dawka, postać , ilość w opakowaniu" dataDxfId="93" totalsRowDxfId="9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1957A1C-9901-4FA8-8831-074C05B03CB6}" name="Tabela109" displayName="Tabela109" ref="A8:L10" totalsRowCount="1" headerRowDxfId="91" dataDxfId="89" headerRowBorderDxfId="90" tableBorderDxfId="88" totalsRowBorderDxfId="87">
  <autoFilter ref="A8:L9" xr:uid="{2B160B96-1D1C-405B-9FD8-BA932F764F35}"/>
  <tableColumns count="12">
    <tableColumn id="1" xr3:uid="{EB8CE249-DA67-40DB-B4A9-E48F4C093A34}" name="L.p." dataDxfId="86" totalsRowDxfId="85"/>
    <tableColumn id="2" xr3:uid="{2FA240E2-3FA6-4A53-A5BA-F1980FAADED9}" name="Nazwa, postać, dawka" dataDxfId="84" totalsRowDxfId="83"/>
    <tableColumn id="3" xr3:uid="{561006A8-9DBF-43A9-8D57-4E711281EE82}" name="j.m." dataDxfId="82" totalsRowDxfId="81"/>
    <tableColumn id="4" xr3:uid="{EBC540C7-E7B7-4A49-81FA-D9074D015438}" name="Ilość" dataDxfId="80" totalsRowDxfId="79"/>
    <tableColumn id="5" xr3:uid="{FFBBD636-45C8-455A-8399-6CB7C2D84E47}" name="C.j. netto" dataDxfId="78" totalsRowDxfId="77" dataCellStyle="Walutowy"/>
    <tableColumn id="6" xr3:uid="{8939DCAA-028D-427F-85D1-C9CFF60CC8AC}" name="Wartość netto" totalsRowFunction="sum" dataDxfId="76" totalsRowDxfId="75"/>
    <tableColumn id="7" xr3:uid="{79D04F5F-93E4-4E9E-A47F-E5569CDCD8C0}" name="Stawka podatku VAT" dataDxfId="74" totalsRowDxfId="73"/>
    <tableColumn id="8" xr3:uid="{3344EAAA-79C6-467E-B648-54DC8AF63CFE}" name="C.j. brutto" dataDxfId="72" totalsRowDxfId="71" dataCellStyle="Walutowy"/>
    <tableColumn id="9" xr3:uid="{C22F54FA-4326-4917-A721-74F717CD9451}" name="Wartość brutto" dataDxfId="70" totalsRowDxfId="69"/>
    <tableColumn id="10" xr3:uid="{32B7455C-434B-4F39-921F-A4952CE6E4CF}" name="Producent " dataDxfId="68" totalsRowDxfId="67"/>
    <tableColumn id="11" xr3:uid="{952F99ED-1C79-43B8-A947-25E546C9E28F}" name="Kod EAN" dataDxfId="66" totalsRowDxfId="65"/>
    <tableColumn id="12" xr3:uid="{4951B7F2-E4D4-402E-A926-25A00B8B79B1}" name="Nazwa handlowa, dawka, postać , ilość w opakowaniu" dataDxfId="64" totalsRowDxfId="6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0D10112-02B9-4B84-A91D-07B7221419D7}" name="Tabela1609" displayName="Tabela1609" ref="A8:L11" totalsRowCount="1" headerRowDxfId="62" dataDxfId="60" headerRowBorderDxfId="61" tableBorderDxfId="59" totalsRowBorderDxfId="58">
  <autoFilter ref="A8:L10" xr:uid="{857F93A1-207A-4154-BF7D-F81B63D897FC}"/>
  <tableColumns count="12">
    <tableColumn id="1" xr3:uid="{5FB023FF-D4E1-4944-8FA9-BD2175E9A529}" name="L.p." totalsRowLabel="Suma" dataDxfId="57" totalsRowDxfId="56"/>
    <tableColumn id="2" xr3:uid="{29C179E8-8D64-48BD-A83A-A70F5FFCA154}" name="Nazwa, postać, dawka" dataDxfId="55" totalsRowDxfId="54"/>
    <tableColumn id="3" xr3:uid="{D924F064-F922-481D-9F63-E6FCB9ACB65B}" name="j.m." dataDxfId="53" totalsRowDxfId="52"/>
    <tableColumn id="4" xr3:uid="{F8431AAE-3324-4613-8E7D-9DFF769A4BF3}" name="Ilość" dataDxfId="51" totalsRowDxfId="50"/>
    <tableColumn id="5" xr3:uid="{8753BFB2-59B5-4478-A9CD-06F351CAA7F6}" name="C.j. netto" dataDxfId="49" totalsRowDxfId="48" dataCellStyle="Walutowy"/>
    <tableColumn id="6" xr3:uid="{F11323D1-9C38-4CB7-9554-E9D70EC0F57A}" name="Wartość netto" totalsRowFunction="sum" dataDxfId="47" totalsRowDxfId="46" dataCellStyle="Walutowy">
      <calculatedColumnFormula>Tabela1609[[#This Row],[Ilość]]*Tabela1609[[#This Row],[C.j. netto]]</calculatedColumnFormula>
    </tableColumn>
    <tableColumn id="7" xr3:uid="{DCC79224-F99F-4CB8-8D9B-373262296888}" name="Stawka podatku VAT" dataDxfId="45" totalsRowDxfId="44" dataCellStyle="Procentowy"/>
    <tableColumn id="8" xr3:uid="{AC9C3258-7080-46A8-A9D9-BF524D1CE1B6}" name="C.j. brutto" dataDxfId="43" totalsRowDxfId="42" dataCellStyle="Walutowy"/>
    <tableColumn id="9" xr3:uid="{5CF52BAE-3405-400E-ACF3-D2441C82D7ED}" name="Wartość brutto" dataDxfId="41" totalsRowDxfId="40">
      <calculatedColumnFormula>Tabela1609[[#This Row],[C.j. brutto]]*Tabela1609[[#This Row],[Ilość]]</calculatedColumnFormula>
    </tableColumn>
    <tableColumn id="10" xr3:uid="{3EDCD2B8-2EBA-41AA-BDFD-168EC26BF323}" name="Producent " dataDxfId="39" totalsRowDxfId="38"/>
    <tableColumn id="11" xr3:uid="{48F36CD7-8768-4209-BA91-70254F3A4AB7}" name="Kod EAN" dataDxfId="37" totalsRowDxfId="36"/>
    <tableColumn id="12" xr3:uid="{C272A763-CE82-42A7-992E-EB396D720C97}" name="Nazwa handlowa, dawka, postać , ilość w opakowaniu" dataDxfId="35" totalsRowDxfId="3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82DEB68-5620-402A-820B-1B6FF4DA617D}" name="Tabela160916" displayName="Tabela160916" ref="A8:L10" totalsRowCount="1" headerRowDxfId="33" dataDxfId="31" headerRowBorderDxfId="32" tableBorderDxfId="30" totalsRowBorderDxfId="29">
  <autoFilter ref="A8:L9" xr:uid="{BB52BDFA-2A13-4652-BF8F-B744C6AD640F}"/>
  <tableColumns count="12">
    <tableColumn id="1" xr3:uid="{E0FE00C2-0E59-4EAD-B855-6A4AFC6CCE57}" name="L.p." totalsRowLabel="Suma" dataDxfId="28" totalsRowDxfId="27"/>
    <tableColumn id="2" xr3:uid="{E8A912D7-28FA-41BA-B3FA-5EC264555FEF}" name="Nazwa, postać, dawka" dataDxfId="26" totalsRowDxfId="25"/>
    <tableColumn id="3" xr3:uid="{97141289-728B-48AB-977C-BF4D670E00C3}" name="j.m." dataDxfId="24" totalsRowDxfId="23"/>
    <tableColumn id="4" xr3:uid="{5CA27817-62B1-493A-AB8D-8AB76A6A22E7}" name="Ilość" dataDxfId="22" totalsRowDxfId="21"/>
    <tableColumn id="5" xr3:uid="{917DAE9A-C7F9-422B-B14D-48C356AA674B}" name="C.j. netto" dataDxfId="20" totalsRowDxfId="19" dataCellStyle="Walutowy"/>
    <tableColumn id="6" xr3:uid="{E436FFEF-650E-4E75-9C1E-77D17F84DA3B}" name="Wartość netto" totalsRowFunction="sum" dataDxfId="18" totalsRowDxfId="17" dataCellStyle="Walutowy">
      <calculatedColumnFormula>Tabela160916[[#This Row],[Ilość]]*Tabela160916[[#This Row],[C.j. netto]]</calculatedColumnFormula>
    </tableColumn>
    <tableColumn id="7" xr3:uid="{0693B3E9-C264-405D-A61D-240184BB17A8}" name="Stawka podatku VAT" dataDxfId="16" totalsRowDxfId="15" dataCellStyle="Procentowy"/>
    <tableColumn id="8" xr3:uid="{46D54837-41C7-4314-BE8F-354BA034E36C}" name="C.j. brutto" dataDxfId="14" totalsRowDxfId="13" dataCellStyle="Walutowy"/>
    <tableColumn id="9" xr3:uid="{D0A49691-ABC6-4063-A635-46BD064C5A7C}" name="Wartość brutto" dataDxfId="12" totalsRowDxfId="11">
      <calculatedColumnFormula>Tabela160916[[#This Row],[C.j. brutto]]*Tabela160916[[#This Row],[Ilość]]</calculatedColumnFormula>
    </tableColumn>
    <tableColumn id="10" xr3:uid="{5D817220-C287-4267-870B-073A100230BE}" name="Producent " dataDxfId="10" totalsRowDxfId="9"/>
    <tableColumn id="11" xr3:uid="{CC80C793-8A55-440F-8FD8-56A2043DF733}" name="Kod EAN" dataDxfId="8" totalsRowDxfId="7"/>
    <tableColumn id="12" xr3:uid="{25E37B97-3945-4880-B406-1666460FEC24}" name="Nazwa handlowa, dawka, postać , ilość w opakowaniu" dataDxfId="6" totalsRow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2FC34C-899A-4284-A203-68EBBB36E8D0}" name="Tabela2" displayName="Tabela2" ref="A8:L10" totalsRowCount="1" headerRowDxfId="381" dataDxfId="379" headerRowBorderDxfId="380" tableBorderDxfId="378" totalsRowBorderDxfId="377">
  <autoFilter ref="A8:L9" xr:uid="{130899A0-5238-436C-8610-1D3DDD213376}"/>
  <sortState ref="A9:L9">
    <sortCondition ref="L8:L9"/>
  </sortState>
  <tableColumns count="12">
    <tableColumn id="1" xr3:uid="{CB4CC3AA-F7BD-4B6D-AEB1-9DDCE22F812D}" name="L.p." totalsRowLabel="Suma" dataDxfId="376" totalsRowDxfId="375"/>
    <tableColumn id="2" xr3:uid="{E303F564-7E04-43CA-BF55-3D9CAE351BF8}" name="Nazwa, postać, dawka" dataDxfId="374" totalsRowDxfId="373"/>
    <tableColumn id="3" xr3:uid="{2EE7161D-A8B1-492C-8CB4-06007B65046D}" name="j.m." dataDxfId="372" totalsRowDxfId="371"/>
    <tableColumn id="4" xr3:uid="{06859DCC-5751-42F7-9F09-0C31667C7C33}" name="Ilość" dataDxfId="370" totalsRowDxfId="369"/>
    <tableColumn id="5" xr3:uid="{017EB3C9-3994-4238-882D-3184F7645032}" name="C.j. netto" dataDxfId="368" totalsRowDxfId="367" dataCellStyle="Walutowy"/>
    <tableColumn id="6" xr3:uid="{D40B8FEC-5D2E-49E5-8887-AD31FC812C91}" name="Wartość netto" totalsRowFunction="sum" dataDxfId="366" totalsRowDxfId="365" dataCellStyle="Walutowy">
      <calculatedColumnFormula>Tabela2[[#This Row],[Ilość]]*Tabela2[[#This Row],[C.j. netto]]</calculatedColumnFormula>
    </tableColumn>
    <tableColumn id="7" xr3:uid="{3E8E864F-8EF9-4B90-B52E-1E68A581E50F}" name="Stawka podatku VAT" dataDxfId="364" totalsRowDxfId="363"/>
    <tableColumn id="8" xr3:uid="{81CC370E-516E-43AB-929B-F5C8915D52A8}" name="C.j. brutto" dataDxfId="362" totalsRowDxfId="361" dataCellStyle="Walutowy"/>
    <tableColumn id="9" xr3:uid="{0F499585-67DF-432C-8B81-83EBBA70D513}" name="Wartość brutto" dataDxfId="360" totalsRowDxfId="359"/>
    <tableColumn id="10" xr3:uid="{85F4757F-CBFF-4436-AD78-C5B8D4F6A793}" name="Producent " dataDxfId="358" totalsRowDxfId="357"/>
    <tableColumn id="11" xr3:uid="{0193F035-79F9-4C8F-A967-A3BC58827EBF}" name="Kod EAN" dataDxfId="356" totalsRowDxfId="355"/>
    <tableColumn id="12" xr3:uid="{A731BFCD-EB89-4AC0-8BC3-D79AF03EF9DF}" name="Nazwa handlowa, dawka, postać , ilość w opakowaniu" dataDxfId="354" totalsRowDxfId="35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78DFB5-E032-4300-969B-F0AD4F1EB953}" name="Tabela3" displayName="Tabela3" ref="A8:L10" totalsRowCount="1" headerRowDxfId="352" dataDxfId="350" headerRowBorderDxfId="351" tableBorderDxfId="349" totalsRowBorderDxfId="348">
  <autoFilter ref="A8:L9" xr:uid="{130899A0-5238-436C-8610-1D3DDD213376}"/>
  <sortState ref="A9:L9">
    <sortCondition ref="L8:L9"/>
  </sortState>
  <tableColumns count="12">
    <tableColumn id="1" xr3:uid="{3F446C9C-3957-44AB-BCC1-8266AB3F927F}" name="L.p." totalsRowLabel="Suma" dataDxfId="347" totalsRowDxfId="346"/>
    <tableColumn id="2" xr3:uid="{5E438945-8CFC-4241-A979-221305BFA41B}" name="Nazwa, postać, dawka" dataDxfId="345" totalsRowDxfId="344"/>
    <tableColumn id="3" xr3:uid="{B545FC74-43EF-4CE9-AF40-0F2563874C5A}" name="j.m." dataDxfId="343" totalsRowDxfId="342"/>
    <tableColumn id="4" xr3:uid="{83A5A989-A937-4E5D-8020-1DAE238C6036}" name="Ilość" dataDxfId="341" totalsRowDxfId="340"/>
    <tableColumn id="5" xr3:uid="{7575A676-5FF9-48C8-9FAD-89A24083ACA5}" name="C.j. netto" dataDxfId="339" totalsRowDxfId="338" dataCellStyle="Walutowy"/>
    <tableColumn id="6" xr3:uid="{0C74CAA7-D385-451F-BC14-631A6BACBE04}" name="Wartość netto" totalsRowFunction="sum" dataDxfId="337" totalsRowDxfId="336" dataCellStyle="Walutowy">
      <calculatedColumnFormula>Tabela3[[#This Row],[Ilość]]*Tabela3[[#This Row],[C.j. netto]]</calculatedColumnFormula>
    </tableColumn>
    <tableColumn id="7" xr3:uid="{86820BAE-B410-485F-9AFE-F8EA1964EB6B}" name="Stawka podatku VAT" dataDxfId="335" totalsRowDxfId="334"/>
    <tableColumn id="8" xr3:uid="{597EDAEF-3578-4BA4-A8A4-65CBB9288CA5}" name="C.j. brutto" dataDxfId="333" totalsRowDxfId="332" dataCellStyle="Walutowy"/>
    <tableColumn id="9" xr3:uid="{0005900A-3F09-47DD-93FB-5BF3505D2343}" name="Wartość brutto" dataDxfId="331" totalsRowDxfId="330"/>
    <tableColumn id="10" xr3:uid="{E84BDFC0-6F94-41F5-AB8A-F1B1AF5F9DEB}" name="Producent " dataDxfId="329" totalsRowDxfId="328"/>
    <tableColumn id="11" xr3:uid="{0C4A32EB-957B-468B-9389-04766C8FA5FC}" name="Kod EAN" dataDxfId="327" totalsRowDxfId="326"/>
    <tableColumn id="12" xr3:uid="{D126A895-A52C-49AE-BFB1-B3FAEE83E7D8}" name="Nazwa handlowa, dawka, postać , ilość w opakowaniu" dataDxfId="325" totalsRowDxfId="3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1F89F3-15DF-4434-A220-47C32FEC44C6}" name="Tabela4" displayName="Tabela4" ref="A8:L10" totalsRowCount="1" headerRowDxfId="323" dataDxfId="321" headerRowBorderDxfId="322" tableBorderDxfId="320" totalsRowBorderDxfId="319">
  <autoFilter ref="A8:L9" xr:uid="{130899A0-5238-436C-8610-1D3DDD213376}"/>
  <sortState ref="A9:L9">
    <sortCondition ref="L8:L9"/>
  </sortState>
  <tableColumns count="12">
    <tableColumn id="1" xr3:uid="{F96C524B-70D7-4639-B810-723527441CDC}" name="L.p." totalsRowLabel="Suma" dataDxfId="318" totalsRowDxfId="317"/>
    <tableColumn id="2" xr3:uid="{49EA14B5-CE6D-400A-87B9-105DB052BB43}" name="Nazwa, postać, dawka" dataDxfId="316" totalsRowDxfId="315"/>
    <tableColumn id="3" xr3:uid="{D33023ED-0B04-4818-B522-22040138B204}" name="j.m." dataDxfId="314" totalsRowDxfId="313"/>
    <tableColumn id="4" xr3:uid="{9C0A0CBD-9B08-4884-9F6E-0AA669A161F2}" name="Ilość" dataDxfId="312" totalsRowDxfId="311"/>
    <tableColumn id="5" xr3:uid="{B5811A1E-BC16-4666-940C-FB10F79F0BAE}" name="C.j. netto" dataDxfId="310" totalsRowDxfId="309" dataCellStyle="Walutowy"/>
    <tableColumn id="6" xr3:uid="{29E74608-83B0-41C0-B179-07CB3FF929B0}" name="Wartość netto" totalsRowFunction="sum" dataDxfId="308" totalsRowDxfId="307" dataCellStyle="Walutowy">
      <calculatedColumnFormula>Tabela4[[#This Row],[Ilość]]*Tabela4[[#This Row],[C.j. netto]]</calculatedColumnFormula>
    </tableColumn>
    <tableColumn id="7" xr3:uid="{55CF050B-F78F-4CC5-BB10-A25786FCE99F}" name="Stawka podatku VAT" dataDxfId="306" totalsRowDxfId="305"/>
    <tableColumn id="8" xr3:uid="{C32EEC95-C745-4EB5-998B-96EA173F9FE4}" name="C.j. brutto" dataDxfId="304" totalsRowDxfId="303" dataCellStyle="Walutowy"/>
    <tableColumn id="9" xr3:uid="{721E1182-86EC-4E92-AB94-833EF3A864C1}" name="Wartość brutto" dataDxfId="302" totalsRowDxfId="301"/>
    <tableColumn id="10" xr3:uid="{712AE388-8A95-43AF-975F-88EF501DC7B8}" name="Producent " dataDxfId="300" totalsRowDxfId="299"/>
    <tableColumn id="11" xr3:uid="{21746E6B-D241-4F53-B07A-A93EEB52CD3D}" name="Kod EAN" dataDxfId="298" totalsRowDxfId="297"/>
    <tableColumn id="12" xr3:uid="{CF872FBB-FE25-4B86-BE69-867894A63806}" name="Nazwa handlowa, dawka, postać , ilość w opakowaniu" dataDxfId="296" totalsRowDxfId="29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7AFBB18-BFD7-4B3B-AE38-59E7938274A1}" name="Tabela5" displayName="Tabela5" ref="A8:L11" totalsRowCount="1" headerRowDxfId="294" dataDxfId="292" headerRowBorderDxfId="293" tableBorderDxfId="291" totalsRowBorderDxfId="290">
  <autoFilter ref="A8:L10" xr:uid="{130899A0-5238-436C-8610-1D3DDD213376}"/>
  <sortState ref="A9:L9">
    <sortCondition ref="L8:L9"/>
  </sortState>
  <tableColumns count="12">
    <tableColumn id="1" xr3:uid="{3F446C9C-3957-44AB-BCC1-8266AB3F927F}" name="L.p." totalsRowLabel="Suma" dataDxfId="289" totalsRowDxfId="288"/>
    <tableColumn id="2" xr3:uid="{5E438945-8CFC-4241-A979-221305BFA41B}" name="Nazwa, postać, dawka" dataDxfId="287" totalsRowDxfId="286"/>
    <tableColumn id="3" xr3:uid="{B545FC74-43EF-4CE9-AF40-0F2563874C5A}" name="j.m." dataDxfId="285" totalsRowDxfId="284"/>
    <tableColumn id="4" xr3:uid="{83A5A989-A937-4E5D-8020-1DAE238C6036}" name="Ilość" dataDxfId="283" totalsRowDxfId="282"/>
    <tableColumn id="5" xr3:uid="{7575A676-5FF9-48C8-9FAD-89A24083ACA5}" name="C.j. netto" dataDxfId="281" totalsRowDxfId="280" dataCellStyle="Walutowy"/>
    <tableColumn id="6" xr3:uid="{0C74CAA7-D385-451F-BC14-631A6BACBE04}" name="Wartość netto" totalsRowFunction="sum" dataDxfId="279" totalsRowDxfId="278" dataCellStyle="Walutowy">
      <calculatedColumnFormula>Tabela5[[#This Row],[Ilość]]*Tabela5[[#This Row],[C.j. netto]]</calculatedColumnFormula>
    </tableColumn>
    <tableColumn id="7" xr3:uid="{86820BAE-B410-485F-9AFE-F8EA1964EB6B}" name="Stawka podatku VAT" dataDxfId="277" totalsRowDxfId="276"/>
    <tableColumn id="8" xr3:uid="{597EDAEF-3578-4BA4-A8A4-65CBB9288CA5}" name="C.j. brutto" dataDxfId="275" totalsRowDxfId="274" dataCellStyle="Walutowy"/>
    <tableColumn id="9" xr3:uid="{0005900A-3F09-47DD-93FB-5BF3505D2343}" name="Wartość brutto" dataDxfId="273" totalsRowDxfId="272"/>
    <tableColumn id="10" xr3:uid="{E84BDFC0-6F94-41F5-AB8A-F1B1AF5F9DEB}" name="Producent " dataDxfId="271" totalsRowDxfId="270"/>
    <tableColumn id="11" xr3:uid="{0C4A32EB-957B-468B-9389-04766C8FA5FC}" name="Kod EAN" dataDxfId="269" totalsRowDxfId="268"/>
    <tableColumn id="12" xr3:uid="{D126A895-A52C-49AE-BFB1-B3FAEE83E7D8}" name="Nazwa handlowa, dawka, postać , ilość w opakowaniu" dataDxfId="267" totalsRowDxfId="26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78ABB2-3E73-4634-AD04-39355236C58B}" name="Tabela38" displayName="Tabela38" ref="A8:L40" totalsRowCount="1" headerRowDxfId="265" dataDxfId="263" headerRowBorderDxfId="264" tableBorderDxfId="262" totalsRowBorderDxfId="261">
  <autoFilter ref="A8:L39" xr:uid="{DBAC7DC7-FFCB-4A11-A1E4-96DB7ABA069C}"/>
  <sortState ref="A9:L13">
    <sortCondition ref="B8:B13"/>
  </sortState>
  <tableColumns count="12">
    <tableColumn id="1" xr3:uid="{C0CA2652-833B-499A-B3A6-F6D7F76BB3BC}" name="L.p." totalsRowLabel="Suma" dataDxfId="260" totalsRowDxfId="259"/>
    <tableColumn id="2" xr3:uid="{ADFC488D-A217-4190-BCC1-DB8E21C92826}" name="Nazwa, postać, dawka" dataDxfId="258" totalsRowDxfId="257"/>
    <tableColumn id="3" xr3:uid="{F22B4FBA-BDD2-4833-8D71-BA9090819802}" name="j.m." dataDxfId="256" totalsRowDxfId="255"/>
    <tableColumn id="4" xr3:uid="{79126FA1-24EF-4D2C-BCCE-541389250A48}" name="Ilość" dataDxfId="254" totalsRowDxfId="253"/>
    <tableColumn id="5" xr3:uid="{1801CCF1-A395-4618-B058-E08F010F4834}" name="C.j. netto" dataDxfId="252" totalsRowDxfId="251" dataCellStyle="Walutowy"/>
    <tableColumn id="6" xr3:uid="{C1942F61-AC0A-4997-9EBD-624448FD1A6E}" name="Wartość netto" dataDxfId="250" totalsRowDxfId="249" dataCellStyle="Walutowy">
      <calculatedColumnFormula>Tabela38[[#This Row],[Ilość]]*Tabela38[[#This Row],[C.j. netto]]</calculatedColumnFormula>
    </tableColumn>
    <tableColumn id="7" xr3:uid="{FC659718-AD34-4B30-94A3-3FF40B624878}" name="Stawka podatku VAT" dataDxfId="248" totalsRowDxfId="247"/>
    <tableColumn id="8" xr3:uid="{74F5D639-993D-4FF8-BD9D-9B00CB91ACD8}" name="C.j. brutto" dataDxfId="246" totalsRowDxfId="245" dataCellStyle="Walutowy"/>
    <tableColumn id="9" xr3:uid="{29DE2D46-CB26-40C0-9D87-F5DC3BE46185}" name="Wartość brutto" dataDxfId="244" totalsRowDxfId="243"/>
    <tableColumn id="10" xr3:uid="{9BCF50B9-2D65-46A9-8D67-3FAB373D1B47}" name="Producent " dataDxfId="242" totalsRowDxfId="241"/>
    <tableColumn id="11" xr3:uid="{6D9EAEAF-D6A2-479D-A36E-39EE0EC53207}" name="Kod EAN" dataDxfId="240" totalsRowDxfId="239"/>
    <tableColumn id="12" xr3:uid="{A2963A9A-E059-47A9-ACD7-7DC4D9EE4E63}" name="Nazwa handlowa, dawka, postać , ilość w opakowaniu" dataDxfId="238" totalsRowDxfId="23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2D21918-F125-4C2A-B451-B268E353C888}" name="Tabela65" displayName="Tabela65" ref="A8:L40" totalsRowCount="1" headerRowDxfId="236" dataDxfId="234" headerRowBorderDxfId="235" tableBorderDxfId="233" totalsRowBorderDxfId="232">
  <autoFilter ref="A8:L39" xr:uid="{B6AFFC0A-B4BF-4BAF-A5B2-4DF443005116}"/>
  <tableColumns count="12">
    <tableColumn id="1" xr3:uid="{8E9E943E-6099-4513-9429-CFE60D98757D}" name="L.p." totalsRowLabel="Suma" dataDxfId="231" totalsRowDxfId="230"/>
    <tableColumn id="2" xr3:uid="{D4FC2D3E-A736-4AC1-A983-583FAE2B5A04}" name="Nazwa, postać, dawka" dataDxfId="229" totalsRowDxfId="228"/>
    <tableColumn id="3" xr3:uid="{AE8C0091-4AB5-4FAB-A553-C671AFE3D11C}" name="j.m." dataDxfId="227" totalsRowDxfId="226"/>
    <tableColumn id="4" xr3:uid="{D5FBAA5F-7615-4BBB-A7FB-14FA43FCE38F}" name="Ilość" dataDxfId="225" totalsRowDxfId="224"/>
    <tableColumn id="5" xr3:uid="{78294427-0673-477F-88B5-E67C1EF08048}" name="C.j. netto" dataDxfId="223" totalsRowDxfId="222" dataCellStyle="Walutowy"/>
    <tableColumn id="6" xr3:uid="{B96FE89B-4F92-4B68-A823-B2AD2FF2723E}" name="Wartość netto" dataDxfId="221" totalsRowDxfId="220" dataCellStyle="Walutowy">
      <calculatedColumnFormula>Tabela65[[#This Row],[Ilość]]*Tabela65[[#This Row],[C.j. netto]]</calculatedColumnFormula>
    </tableColumn>
    <tableColumn id="7" xr3:uid="{111711A1-8D7D-4494-8DCA-D8ABF9D2DC25}" name="Stawka podatku VAT" dataDxfId="219" totalsRowDxfId="218"/>
    <tableColumn id="8" xr3:uid="{9E8C717E-1622-4C19-AD0E-D5909EA51AD2}" name="C.j. brutto" dataDxfId="217" totalsRowDxfId="216" dataCellStyle="Walutowy"/>
    <tableColumn id="9" xr3:uid="{86CDDFD7-2E78-423B-B626-E68EF9720561}" name="Wartość brutto" dataDxfId="215" totalsRowDxfId="214"/>
    <tableColumn id="10" xr3:uid="{CF8C28DF-5789-4D96-93C4-67012B093603}" name="Producent " dataDxfId="213" totalsRowDxfId="212"/>
    <tableColumn id="11" xr3:uid="{078058C1-DAC9-4270-B454-5A49773F5B4F}" name="Kod EAN" dataDxfId="211" totalsRowDxfId="210"/>
    <tableColumn id="12" xr3:uid="{FE81A51C-9D37-496D-886F-F7CFBEEE7444}" name="Nazwa handlowa, dawka, postać , ilość w opakowaniu" dataDxfId="209" totalsRowDxfId="20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9A5FD12-7119-4BDF-966B-22F5414CB9A9}" name="Tabela66" displayName="Tabela66" ref="A8:L11" totalsRowCount="1" headerRowDxfId="207" dataDxfId="205" headerRowBorderDxfId="206" tableBorderDxfId="204" totalsRowBorderDxfId="203">
  <autoFilter ref="A8:L10" xr:uid="{7DDD35D2-880F-476C-AA09-2651BD23E945}"/>
  <tableColumns count="12">
    <tableColumn id="1" xr3:uid="{A2F27FDC-EB93-4C0F-9011-4E9BE5679976}" name="L.p." totalsRowLabel="Suma" dataDxfId="202" totalsRowDxfId="201"/>
    <tableColumn id="2" xr3:uid="{F3698551-B644-4047-B257-1A559355788F}" name="Nazwa, postać, dawka" dataDxfId="200" totalsRowDxfId="199"/>
    <tableColumn id="3" xr3:uid="{A1A75049-BC44-4D08-AAB3-1276CD9F2031}" name="j.m." dataDxfId="198" totalsRowDxfId="197"/>
    <tableColumn id="4" xr3:uid="{142C5076-5C69-4041-AA4A-F4066FCF237A}" name="Ilość" dataDxfId="196" totalsRowDxfId="195"/>
    <tableColumn id="5" xr3:uid="{B66F0402-4923-450E-94CB-E56BC5366A57}" name="C.j. netto" dataDxfId="194" totalsRowDxfId="193" dataCellStyle="Walutowy"/>
    <tableColumn id="6" xr3:uid="{AAAC13D1-9F7D-4527-A638-8ACAF9F20BE2}" name="Wartość netto" totalsRowFunction="sum" dataDxfId="192" totalsRowDxfId="191" dataCellStyle="Walutowy">
      <calculatedColumnFormula>Tabela66[[#This Row],[Ilość]]*Tabela66[[#This Row],[C.j. netto]]</calculatedColumnFormula>
    </tableColumn>
    <tableColumn id="7" xr3:uid="{692CAFB7-CEC2-468B-BCEA-D171595938AD}" name="Stawka podatku VAT" dataDxfId="190" totalsRowDxfId="189"/>
    <tableColumn id="8" xr3:uid="{C7EC2602-0A4A-4657-B899-E172AFC884C8}" name="C.j. brutto" dataDxfId="188" totalsRowDxfId="187" dataCellStyle="Walutowy"/>
    <tableColumn id="9" xr3:uid="{A63FAC49-06F5-4629-A9D1-D8AEA3D2E48E}" name="Wartość brutto" dataDxfId="186" totalsRowDxfId="185"/>
    <tableColumn id="10" xr3:uid="{04C865E2-50AF-4E6A-A072-5026412525BD}" name="Producent " dataDxfId="184" totalsRowDxfId="183"/>
    <tableColumn id="11" xr3:uid="{32E10E77-9013-4811-BA6C-8BEFC45C5C91}" name="Kod EAN" dataDxfId="182" totalsRowDxfId="181"/>
    <tableColumn id="12" xr3:uid="{8B4195EE-4592-41C8-9E5D-9ED687C79263}" name="Nazwa handlowa, dawka, postać , ilość w opakowaniu" dataDxfId="180" totalsRowDxfId="17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93F8C62-ECCE-4937-87E0-13A0443F905F}" name="Tabela73" displayName="Tabela73" ref="A8:L40" totalsRowCount="1" headerRowDxfId="178" dataDxfId="176" headerRowBorderDxfId="177" tableBorderDxfId="175" totalsRowBorderDxfId="174">
  <autoFilter ref="A8:L39" xr:uid="{4FB9F700-EAC9-426E-8CC2-AA0E9186935D}"/>
  <sortState ref="A9:L13">
    <sortCondition ref="B8:B13"/>
  </sortState>
  <tableColumns count="12">
    <tableColumn id="1" xr3:uid="{7452C460-23F3-46BB-91FF-4D31C65BF058}" name="L.p." totalsRowLabel="Suma" dataDxfId="173" totalsRowDxfId="172"/>
    <tableColumn id="2" xr3:uid="{31A24EB4-5D3D-43BC-8DA2-7D51FD76D0DE}" name="Nazwa, postać, dawka" dataDxfId="171" totalsRowDxfId="170"/>
    <tableColumn id="3" xr3:uid="{41449B98-FB91-4FDA-98F6-40E073915248}" name="j.m." dataDxfId="169" totalsRowDxfId="168"/>
    <tableColumn id="4" xr3:uid="{17529526-05FA-4909-A1D1-90A6A0408D24}" name="Ilość" dataDxfId="167" totalsRowDxfId="166"/>
    <tableColumn id="5" xr3:uid="{A4E534BD-37F7-4B8C-A858-FCF72AC9E766}" name="C.j. netto" dataDxfId="165" totalsRowDxfId="164" dataCellStyle="Walutowy"/>
    <tableColumn id="6" xr3:uid="{742F122F-5198-4BAD-9658-1082E5B42F61}" name="Wartość netto" totalsRowFunction="sum" dataDxfId="163" totalsRowDxfId="162" dataCellStyle="Walutowy">
      <calculatedColumnFormula>Tabela73[[#This Row],[Ilość]]*Tabela73[[#This Row],[C.j. netto]]</calculatedColumnFormula>
    </tableColumn>
    <tableColumn id="7" xr3:uid="{594F8567-F298-4BB4-9BCA-1060523CBDD5}" name="Stawka podatku VAT" dataDxfId="161" totalsRowDxfId="160"/>
    <tableColumn id="8" xr3:uid="{BA3A4F0E-6B36-4FAE-ABDF-4A52F51ED359}" name="C.j. brutto" dataDxfId="159" totalsRowDxfId="158" dataCellStyle="Walutowy"/>
    <tableColumn id="9" xr3:uid="{903D72B4-97E7-4C48-92E3-10D8776CBAA7}" name="Wartość brutto" dataDxfId="157" totalsRowDxfId="156"/>
    <tableColumn id="10" xr3:uid="{4FC041EF-F070-4B42-A3E3-6DF61316EAEF}" name="Producent " dataDxfId="155" totalsRowDxfId="154"/>
    <tableColumn id="11" xr3:uid="{EEF7D981-7475-4CAD-A28F-8F7509D40180}" name="Kod EAN" dataDxfId="153" totalsRowDxfId="152"/>
    <tableColumn id="12" xr3:uid="{F3959FC2-52BA-4A63-9D8E-32F240E6E46C}" name="Nazwa handlowa, dawka, postać , ilość w opakowaniu" dataDxfId="151" totalsRowDxfId="15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B5B7-F988-4FE9-9DDC-7419E1953190}">
  <sheetPr>
    <pageSetUpPr fitToPage="1"/>
  </sheetPr>
  <dimension ref="A1:L50"/>
  <sheetViews>
    <sheetView tabSelected="1" zoomScale="80" zoomScaleNormal="80" workbookViewId="0">
      <selection activeCell="B9" sqref="B9:F17"/>
    </sheetView>
  </sheetViews>
  <sheetFormatPr defaultRowHeight="14.25"/>
  <cols>
    <col min="1" max="1" width="14.125" customWidth="1"/>
    <col min="2" max="2" width="49.5" style="31" customWidth="1"/>
    <col min="3" max="4" width="8.875" style="3"/>
    <col min="5" max="5" width="13.5" style="4" customWidth="1"/>
    <col min="6" max="6" width="18" style="4" customWidth="1"/>
    <col min="7" max="7" width="19.5" customWidth="1"/>
    <col min="8" max="8" width="18.5" style="5" customWidth="1"/>
    <col min="9" max="9" width="28.125" customWidth="1"/>
    <col min="10" max="10" width="23.625" customWidth="1"/>
    <col min="11" max="11" width="20.5" customWidth="1"/>
    <col min="12" max="12" width="21.75" customWidth="1"/>
  </cols>
  <sheetData>
    <row r="1" spans="1:12" ht="15">
      <c r="A1" s="1" t="s">
        <v>22</v>
      </c>
      <c r="B1" s="2"/>
    </row>
    <row r="3" spans="1:12" ht="39.950000000000003" customHeight="1">
      <c r="A3" s="6" t="s">
        <v>0</v>
      </c>
      <c r="B3" s="93"/>
      <c r="C3" s="93"/>
      <c r="D3" s="93"/>
      <c r="E3" s="93"/>
    </row>
    <row r="4" spans="1:12" ht="39.950000000000003" customHeight="1">
      <c r="A4" s="6" t="s">
        <v>1</v>
      </c>
      <c r="B4" s="93"/>
      <c r="C4" s="93"/>
      <c r="D4" s="93"/>
      <c r="E4" s="93"/>
    </row>
    <row r="5" spans="1:12" ht="39.950000000000003" customHeight="1">
      <c r="A5" s="6" t="s">
        <v>2</v>
      </c>
      <c r="B5" s="93"/>
      <c r="C5" s="93"/>
      <c r="D5" s="93"/>
      <c r="E5" s="93"/>
    </row>
    <row r="8" spans="1:12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 ht="45">
      <c r="A9" s="13" t="s">
        <v>15</v>
      </c>
      <c r="B9" s="94" t="s">
        <v>34</v>
      </c>
      <c r="C9" s="95" t="s">
        <v>33</v>
      </c>
      <c r="D9" s="95">
        <v>75</v>
      </c>
      <c r="E9" s="96"/>
      <c r="F9" s="97">
        <f>Tabela1[[#This Row],[Ilość]]*Tabela1[[#This Row],[C.j. netto]]</f>
        <v>0</v>
      </c>
      <c r="G9" s="17"/>
      <c r="H9" s="18"/>
      <c r="I9" s="17"/>
      <c r="J9" s="17"/>
      <c r="K9" s="17"/>
      <c r="L9" s="19"/>
    </row>
    <row r="10" spans="1:12" ht="15">
      <c r="A10" s="13" t="s">
        <v>24</v>
      </c>
      <c r="B10" s="94" t="s">
        <v>48</v>
      </c>
      <c r="C10" s="95" t="s">
        <v>33</v>
      </c>
      <c r="D10" s="95">
        <v>100</v>
      </c>
      <c r="E10" s="96"/>
      <c r="F10" s="97">
        <f>Tabela1[[#This Row],[Ilość]]*Tabela1[[#This Row],[C.j. netto]]</f>
        <v>0</v>
      </c>
      <c r="G10" s="17"/>
      <c r="H10" s="18"/>
      <c r="I10" s="17"/>
      <c r="J10" s="17"/>
      <c r="K10" s="17"/>
      <c r="L10" s="15"/>
    </row>
    <row r="11" spans="1:12" ht="15">
      <c r="A11" s="13" t="s">
        <v>25</v>
      </c>
      <c r="B11" s="98" t="s">
        <v>35</v>
      </c>
      <c r="C11" s="99" t="s">
        <v>33</v>
      </c>
      <c r="D11" s="100">
        <v>50</v>
      </c>
      <c r="E11" s="101"/>
      <c r="F11" s="97">
        <f>Tabela1[[#This Row],[Ilość]]*Tabela1[[#This Row],[C.j. netto]]</f>
        <v>0</v>
      </c>
      <c r="G11" s="17"/>
      <c r="H11" s="18"/>
      <c r="I11" s="17"/>
      <c r="J11" s="17"/>
      <c r="K11" s="17"/>
      <c r="L11" s="15"/>
    </row>
    <row r="12" spans="1:12" ht="15">
      <c r="A12" s="13" t="s">
        <v>26</v>
      </c>
      <c r="B12" s="98" t="s">
        <v>36</v>
      </c>
      <c r="C12" s="102" t="s">
        <v>33</v>
      </c>
      <c r="D12" s="95">
        <v>50</v>
      </c>
      <c r="E12" s="103"/>
      <c r="F12" s="104">
        <f>Tabela1[[#This Row],[Ilość]]*Tabela1[[#This Row],[C.j. netto]]</f>
        <v>0</v>
      </c>
      <c r="G12" s="17"/>
      <c r="H12" s="18"/>
      <c r="I12" s="17"/>
      <c r="J12" s="17"/>
      <c r="K12" s="17"/>
      <c r="L12" s="15"/>
    </row>
    <row r="13" spans="1:12" ht="15">
      <c r="A13" s="13" t="s">
        <v>27</v>
      </c>
      <c r="B13" s="98" t="s">
        <v>47</v>
      </c>
      <c r="C13" s="100" t="s">
        <v>33</v>
      </c>
      <c r="D13" s="100">
        <v>250</v>
      </c>
      <c r="E13" s="97"/>
      <c r="F13" s="97">
        <f>Tabela1[[#This Row],[Ilość]]*Tabela1[[#This Row],[C.j. netto]]</f>
        <v>0</v>
      </c>
      <c r="G13" s="17"/>
      <c r="H13" s="18"/>
      <c r="I13" s="17"/>
      <c r="J13" s="17"/>
      <c r="K13" s="17"/>
      <c r="L13" s="15"/>
    </row>
    <row r="14" spans="1:12" ht="15">
      <c r="A14" s="13" t="s">
        <v>28</v>
      </c>
      <c r="B14" s="98" t="s">
        <v>37</v>
      </c>
      <c r="C14" s="100" t="s">
        <v>33</v>
      </c>
      <c r="D14" s="100">
        <v>800</v>
      </c>
      <c r="E14" s="97"/>
      <c r="F14" s="97">
        <f>Tabela1[[#This Row],[Ilość]]*Tabela1[[#This Row],[C.j. netto]]</f>
        <v>0</v>
      </c>
      <c r="G14" s="17"/>
      <c r="H14" s="18"/>
      <c r="I14" s="17"/>
      <c r="J14" s="17"/>
      <c r="K14" s="17"/>
      <c r="L14" s="15"/>
    </row>
    <row r="15" spans="1:12" ht="15">
      <c r="A15" s="13" t="s">
        <v>29</v>
      </c>
      <c r="B15" s="98" t="s">
        <v>45</v>
      </c>
      <c r="C15" s="100" t="s">
        <v>33</v>
      </c>
      <c r="D15" s="100">
        <v>25</v>
      </c>
      <c r="E15" s="97"/>
      <c r="F15" s="97">
        <f>Tabela1[[#This Row],[Ilość]]*Tabela1[[#This Row],[C.j. netto]]</f>
        <v>0</v>
      </c>
      <c r="G15" s="17"/>
      <c r="H15" s="18"/>
      <c r="I15" s="17"/>
      <c r="J15" s="17"/>
      <c r="K15" s="17"/>
      <c r="L15" s="15"/>
    </row>
    <row r="16" spans="1:12" ht="15">
      <c r="A16" s="13" t="s">
        <v>46</v>
      </c>
      <c r="B16" s="98" t="s">
        <v>23</v>
      </c>
      <c r="C16" s="100" t="s">
        <v>33</v>
      </c>
      <c r="D16" s="100">
        <v>100</v>
      </c>
      <c r="E16" s="97"/>
      <c r="F16" s="97">
        <f>Tabela1[[#This Row],[Ilość]]*Tabela1[[#This Row],[C.j. netto]]</f>
        <v>0</v>
      </c>
      <c r="G16" s="17"/>
      <c r="H16" s="18"/>
      <c r="I16" s="17"/>
      <c r="J16" s="17"/>
      <c r="K16" s="17"/>
      <c r="L16" s="15"/>
    </row>
    <row r="17" spans="1:12" ht="82.9" customHeight="1">
      <c r="A17" s="13" t="s">
        <v>49</v>
      </c>
      <c r="B17" s="98" t="s">
        <v>50</v>
      </c>
      <c r="C17" s="100" t="s">
        <v>33</v>
      </c>
      <c r="D17" s="100">
        <v>100</v>
      </c>
      <c r="E17" s="97"/>
      <c r="F17" s="105">
        <f>Tabela1[[#This Row],[Ilość]]*Tabela1[[#This Row],[C.j. netto]]</f>
        <v>0</v>
      </c>
      <c r="G17" s="17"/>
      <c r="H17" s="18"/>
      <c r="I17" s="17"/>
      <c r="J17" s="17"/>
      <c r="K17" s="17"/>
      <c r="L17" s="15"/>
    </row>
    <row r="18" spans="1:12">
      <c r="A18" s="20" t="s">
        <v>17</v>
      </c>
      <c r="B18" s="21"/>
      <c r="C18" s="22"/>
      <c r="D18" s="22"/>
      <c r="E18" s="23"/>
      <c r="F18" s="24">
        <f>SUBTOTAL(109,Tabela1[Wartość netto])</f>
        <v>0</v>
      </c>
      <c r="G18" s="23"/>
      <c r="H18" s="22"/>
      <c r="I18" s="23"/>
      <c r="J18" s="23"/>
      <c r="K18" s="23"/>
      <c r="L18" s="25"/>
    </row>
    <row r="21" spans="1:12" ht="30">
      <c r="A21" s="26" t="s">
        <v>18</v>
      </c>
      <c r="B21" s="27"/>
    </row>
    <row r="22" spans="1:12" ht="15">
      <c r="A22" s="28" t="s">
        <v>19</v>
      </c>
      <c r="B22" s="27"/>
      <c r="L22" s="29"/>
    </row>
    <row r="23" spans="1:12" ht="15">
      <c r="A23" s="28" t="s">
        <v>20</v>
      </c>
      <c r="B23" s="27"/>
      <c r="L23" s="30" t="s">
        <v>21</v>
      </c>
    </row>
    <row r="48" ht="30" customHeight="1"/>
    <row r="49" ht="30" customHeight="1"/>
    <row r="50" ht="30" customHeight="1"/>
  </sheetData>
  <mergeCells count="3">
    <mergeCell ref="B3:E3"/>
    <mergeCell ref="B4:E4"/>
    <mergeCell ref="B5:E5"/>
  </mergeCells>
  <phoneticPr fontId="5" type="noConversion"/>
  <pageMargins left="0.25" right="0.25" top="0.75" bottom="0.75" header="0.3" footer="0.3"/>
  <pageSetup paperSize="9" scale="53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CD3-1009-4A57-ADAE-1C3EC09035AD}">
  <dimension ref="A1:L27"/>
  <sheetViews>
    <sheetView workbookViewId="0">
      <selection activeCell="B1" sqref="B1"/>
    </sheetView>
  </sheetViews>
  <sheetFormatPr defaultRowHeight="14.25"/>
  <cols>
    <col min="1" max="1" width="12.125" customWidth="1"/>
  </cols>
  <sheetData>
    <row r="1" spans="1:12" ht="15">
      <c r="A1" s="1" t="s">
        <v>182</v>
      </c>
      <c r="B1" s="2"/>
      <c r="C1" s="3"/>
      <c r="D1" s="3"/>
      <c r="E1" s="4"/>
      <c r="F1" s="4"/>
      <c r="H1" s="5"/>
    </row>
    <row r="2" spans="1:12">
      <c r="B2" s="31"/>
      <c r="C2" s="3"/>
      <c r="D2" s="3"/>
      <c r="E2" s="4"/>
      <c r="F2" s="4"/>
      <c r="H2" s="5"/>
    </row>
    <row r="3" spans="1:12" ht="15">
      <c r="A3" s="6" t="s">
        <v>0</v>
      </c>
      <c r="B3" s="93"/>
      <c r="C3" s="93"/>
      <c r="D3" s="93"/>
      <c r="E3" s="93"/>
      <c r="F3" s="4"/>
      <c r="H3" s="5"/>
    </row>
    <row r="4" spans="1:12" ht="15">
      <c r="A4" s="6" t="s">
        <v>1</v>
      </c>
      <c r="B4" s="93"/>
      <c r="C4" s="93"/>
      <c r="D4" s="93"/>
      <c r="E4" s="93"/>
      <c r="F4" s="4"/>
      <c r="H4" s="5"/>
    </row>
    <row r="5" spans="1:12" ht="15">
      <c r="A5" s="6" t="s">
        <v>2</v>
      </c>
      <c r="B5" s="93"/>
      <c r="C5" s="93"/>
      <c r="D5" s="93"/>
      <c r="E5" s="93"/>
      <c r="F5" s="4"/>
      <c r="H5" s="5"/>
    </row>
    <row r="6" spans="1:12">
      <c r="B6" s="31"/>
      <c r="C6" s="3"/>
      <c r="D6" s="3"/>
      <c r="E6" s="4"/>
      <c r="F6" s="4"/>
      <c r="H6" s="5"/>
    </row>
    <row r="7" spans="1:12">
      <c r="B7" s="31"/>
      <c r="C7" s="3"/>
      <c r="D7" s="3"/>
      <c r="E7" s="4"/>
      <c r="F7" s="4"/>
      <c r="H7" s="5"/>
    </row>
    <row r="8" spans="1:12" ht="89.25">
      <c r="A8" s="68" t="s">
        <v>3</v>
      </c>
      <c r="B8" s="69" t="s">
        <v>4</v>
      </c>
      <c r="C8" s="69" t="s">
        <v>5</v>
      </c>
      <c r="D8" s="70" t="s">
        <v>6</v>
      </c>
      <c r="E8" s="71" t="s">
        <v>7</v>
      </c>
      <c r="F8" s="71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 ht="76.5">
      <c r="A9" s="72" t="s">
        <v>15</v>
      </c>
      <c r="B9" s="73" t="s">
        <v>173</v>
      </c>
      <c r="C9" s="74" t="s">
        <v>85</v>
      </c>
      <c r="D9" s="72">
        <v>100</v>
      </c>
      <c r="E9" s="75"/>
      <c r="F9" s="75"/>
      <c r="G9" s="76"/>
      <c r="H9" s="18"/>
      <c r="I9" s="17"/>
      <c r="J9" s="17"/>
      <c r="K9" s="17"/>
      <c r="L9" s="60"/>
    </row>
    <row r="10" spans="1:12">
      <c r="A10" s="77"/>
      <c r="B10" s="78"/>
      <c r="C10" s="79"/>
      <c r="D10" s="79"/>
      <c r="E10" s="80"/>
      <c r="F10" s="81">
        <f>SUBTOTAL(109,Tabela93[Wartość netto])</f>
        <v>0</v>
      </c>
      <c r="G10" s="23"/>
      <c r="H10" s="22"/>
      <c r="I10" s="23"/>
      <c r="J10" s="23"/>
      <c r="K10" s="23"/>
      <c r="L10" s="25"/>
    </row>
    <row r="11" spans="1:12">
      <c r="B11" s="31"/>
      <c r="C11" s="3"/>
      <c r="D11" s="3"/>
      <c r="E11" s="4"/>
      <c r="F11" s="4"/>
      <c r="H11" s="5"/>
    </row>
    <row r="12" spans="1:12" ht="156.75">
      <c r="A12" s="82" t="s">
        <v>174</v>
      </c>
      <c r="B12" s="31" t="s">
        <v>175</v>
      </c>
      <c r="C12" s="3"/>
      <c r="D12" s="3"/>
      <c r="E12" s="4"/>
      <c r="F12" s="4"/>
      <c r="H12" s="5"/>
    </row>
    <row r="13" spans="1:12">
      <c r="B13" s="31"/>
      <c r="C13" s="3"/>
      <c r="D13" s="3"/>
      <c r="E13" s="4"/>
      <c r="F13" s="4"/>
      <c r="H13" s="5"/>
    </row>
    <row r="14" spans="1:12" ht="30">
      <c r="A14" s="26" t="s">
        <v>18</v>
      </c>
      <c r="B14" s="27"/>
      <c r="C14" s="3"/>
      <c r="D14" s="3"/>
      <c r="E14" s="4"/>
      <c r="F14" s="4"/>
      <c r="H14" s="5"/>
    </row>
    <row r="15" spans="1:12" ht="15">
      <c r="A15" s="28" t="s">
        <v>19</v>
      </c>
      <c r="B15" s="27"/>
      <c r="C15" s="3"/>
      <c r="D15" s="3"/>
      <c r="E15" s="4"/>
      <c r="F15" s="4"/>
      <c r="H15" s="5"/>
      <c r="L15" s="29"/>
    </row>
    <row r="16" spans="1:12" ht="15">
      <c r="A16" s="28" t="s">
        <v>20</v>
      </c>
      <c r="B16" s="27"/>
      <c r="C16" s="3"/>
      <c r="D16" s="3"/>
      <c r="E16" s="4"/>
      <c r="F16" s="4"/>
      <c r="H16" s="5"/>
      <c r="L16" s="30" t="s">
        <v>21</v>
      </c>
    </row>
    <row r="17" spans="2:8">
      <c r="B17" s="31"/>
      <c r="C17" s="3"/>
      <c r="D17" s="3"/>
      <c r="E17" s="4"/>
      <c r="F17" s="4"/>
      <c r="H17" s="5"/>
    </row>
    <row r="18" spans="2:8">
      <c r="B18" s="31"/>
      <c r="C18" s="3"/>
      <c r="D18" s="3"/>
      <c r="E18" s="4"/>
      <c r="F18" s="4"/>
      <c r="H18" s="5"/>
    </row>
    <row r="19" spans="2:8">
      <c r="B19" s="31"/>
      <c r="C19" s="3"/>
      <c r="D19" s="3"/>
      <c r="E19" s="4"/>
      <c r="F19" s="4"/>
      <c r="H19" s="5"/>
    </row>
    <row r="20" spans="2:8">
      <c r="B20" s="31"/>
      <c r="C20" s="3"/>
      <c r="D20" s="3"/>
      <c r="E20" s="4"/>
      <c r="F20" s="4"/>
      <c r="H20" s="5"/>
    </row>
    <row r="21" spans="2:8">
      <c r="B21" s="31"/>
      <c r="C21" s="3"/>
      <c r="D21" s="3"/>
      <c r="E21" s="4"/>
      <c r="F21" s="4"/>
      <c r="H21" s="5"/>
    </row>
    <row r="22" spans="2:8">
      <c r="B22" s="31"/>
      <c r="C22" s="3"/>
      <c r="D22" s="3"/>
      <c r="E22" s="4"/>
      <c r="F22" s="4"/>
      <c r="H22" s="5"/>
    </row>
    <row r="23" spans="2:8">
      <c r="B23" s="31"/>
      <c r="C23" s="3"/>
      <c r="D23" s="3"/>
      <c r="E23" s="4"/>
      <c r="F23" s="4"/>
      <c r="H23" s="5"/>
    </row>
    <row r="24" spans="2:8">
      <c r="B24" s="31"/>
      <c r="C24" s="3"/>
      <c r="D24" s="3"/>
      <c r="E24" s="4"/>
      <c r="F24" s="4"/>
      <c r="H24" s="5"/>
    </row>
    <row r="25" spans="2:8">
      <c r="B25" s="31"/>
      <c r="C25" s="3"/>
      <c r="D25" s="3"/>
      <c r="E25" s="4"/>
      <c r="F25" s="4"/>
      <c r="H25" s="5"/>
    </row>
    <row r="26" spans="2:8">
      <c r="B26" s="31"/>
      <c r="C26" s="3"/>
      <c r="D26" s="3"/>
      <c r="E26" s="4"/>
      <c r="F26" s="4"/>
      <c r="H26" s="5"/>
    </row>
    <row r="27" spans="2:8">
      <c r="B27" s="31"/>
      <c r="C27" s="3"/>
      <c r="D27" s="3"/>
      <c r="E27" s="4"/>
      <c r="F27" s="4"/>
      <c r="H27" s="5"/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B555B-9542-4406-8575-54002A7922E8}">
  <dimension ref="A1:L16"/>
  <sheetViews>
    <sheetView workbookViewId="0"/>
  </sheetViews>
  <sheetFormatPr defaultRowHeight="14.25"/>
  <cols>
    <col min="1" max="1" width="12.375" customWidth="1"/>
    <col min="2" max="2" width="19.5" style="31" customWidth="1"/>
    <col min="3" max="3" width="6.25" style="3" customWidth="1"/>
    <col min="4" max="4" width="7.125" style="3" customWidth="1"/>
    <col min="5" max="5" width="6.5" style="4" customWidth="1"/>
    <col min="6" max="6" width="8" style="4" customWidth="1"/>
    <col min="7" max="7" width="8.75" customWidth="1"/>
    <col min="8" max="8" width="9.25" style="5" customWidth="1"/>
    <col min="9" max="9" width="9.25" customWidth="1"/>
    <col min="10" max="10" width="9.5" customWidth="1"/>
    <col min="11" max="11" width="8.5" customWidth="1"/>
    <col min="12" max="12" width="10.125" customWidth="1"/>
  </cols>
  <sheetData>
    <row r="1" spans="1:12" ht="15">
      <c r="A1" s="1" t="s">
        <v>178</v>
      </c>
      <c r="B1" s="2"/>
    </row>
    <row r="3" spans="1:12" ht="15">
      <c r="A3" s="6" t="s">
        <v>0</v>
      </c>
      <c r="B3" s="93"/>
      <c r="C3" s="93"/>
      <c r="D3" s="93"/>
      <c r="E3" s="93"/>
    </row>
    <row r="4" spans="1:12" ht="15">
      <c r="A4" s="6" t="s">
        <v>1</v>
      </c>
      <c r="B4" s="93"/>
      <c r="C4" s="93"/>
      <c r="D4" s="93"/>
      <c r="E4" s="93"/>
    </row>
    <row r="5" spans="1:12" ht="15">
      <c r="A5" s="6" t="s">
        <v>2</v>
      </c>
      <c r="B5" s="93"/>
      <c r="C5" s="93"/>
      <c r="D5" s="93"/>
      <c r="E5" s="93"/>
    </row>
    <row r="8" spans="1:12" ht="89.25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 ht="51">
      <c r="A9" s="83" t="s">
        <v>15</v>
      </c>
      <c r="B9" s="14" t="s">
        <v>176</v>
      </c>
      <c r="C9" s="32" t="s">
        <v>33</v>
      </c>
      <c r="D9" s="58">
        <v>100</v>
      </c>
      <c r="E9" s="36"/>
      <c r="F9" s="36">
        <f>Tabela102[[#This Row],[Ilość]]*Tabela102[[#This Row],[C.j. netto]]</f>
        <v>0</v>
      </c>
      <c r="G9" s="17"/>
      <c r="H9" s="18"/>
      <c r="I9" s="17"/>
      <c r="J9" s="17"/>
      <c r="K9" s="17"/>
      <c r="L9" s="60"/>
    </row>
    <row r="10" spans="1:12" ht="51">
      <c r="A10" s="83" t="s">
        <v>24</v>
      </c>
      <c r="B10" s="14" t="s">
        <v>177</v>
      </c>
      <c r="C10" s="32" t="s">
        <v>33</v>
      </c>
      <c r="D10" s="65">
        <v>150</v>
      </c>
      <c r="E10" s="36"/>
      <c r="F10" s="36">
        <f>Tabela102[[#This Row],[Ilość]]*Tabela102[[#This Row],[C.j. netto]]</f>
        <v>0</v>
      </c>
      <c r="G10" s="17"/>
      <c r="H10" s="18"/>
      <c r="I10" s="17"/>
      <c r="J10" s="17"/>
      <c r="K10" s="17"/>
      <c r="L10" s="60"/>
    </row>
    <row r="11" spans="1:12">
      <c r="A11" s="20" t="s">
        <v>17</v>
      </c>
      <c r="B11" s="21"/>
      <c r="C11" s="22"/>
      <c r="D11" s="22"/>
      <c r="E11" s="23"/>
      <c r="F11" s="24">
        <f>SUBTOTAL(109,Tabela102[Wartość netto])</f>
        <v>0</v>
      </c>
      <c r="G11" s="23"/>
      <c r="H11" s="22"/>
      <c r="I11" s="23"/>
      <c r="J11" s="23"/>
      <c r="K11" s="23"/>
      <c r="L11" s="25"/>
    </row>
    <row r="14" spans="1:12" ht="30">
      <c r="A14" s="26" t="s">
        <v>18</v>
      </c>
      <c r="B14" s="27"/>
    </row>
    <row r="15" spans="1:12" ht="15">
      <c r="A15" s="28" t="s">
        <v>19</v>
      </c>
      <c r="B15" s="27"/>
      <c r="L15" s="29"/>
    </row>
    <row r="16" spans="1:12" ht="15">
      <c r="A16" s="28" t="s">
        <v>20</v>
      </c>
      <c r="B16" s="27"/>
      <c r="L16" s="30" t="s">
        <v>21</v>
      </c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B96A-8D0A-4850-B92D-5AED2EAE52A9}">
  <dimension ref="A1:L17"/>
  <sheetViews>
    <sheetView workbookViewId="0"/>
  </sheetViews>
  <sheetFormatPr defaultRowHeight="14.25"/>
  <cols>
    <col min="1" max="1" width="12.375" customWidth="1"/>
  </cols>
  <sheetData>
    <row r="1" spans="1:12" ht="60">
      <c r="A1" s="1" t="s">
        <v>172</v>
      </c>
      <c r="B1" s="2" t="s">
        <v>52</v>
      </c>
      <c r="C1" s="3"/>
      <c r="D1" s="3"/>
      <c r="E1" s="4"/>
      <c r="F1" s="4"/>
      <c r="H1" s="5"/>
    </row>
    <row r="2" spans="1:12">
      <c r="B2" s="31"/>
      <c r="C2" s="3"/>
      <c r="D2" s="3"/>
      <c r="E2" s="4"/>
      <c r="F2" s="4"/>
      <c r="H2" s="5"/>
    </row>
    <row r="3" spans="1:12" ht="15">
      <c r="A3" s="6" t="s">
        <v>0</v>
      </c>
      <c r="B3" s="93"/>
      <c r="C3" s="93"/>
      <c r="D3" s="93"/>
      <c r="E3" s="93"/>
      <c r="F3" s="4"/>
      <c r="H3" s="5"/>
    </row>
    <row r="4" spans="1:12" ht="15">
      <c r="A4" s="6" t="s">
        <v>1</v>
      </c>
      <c r="B4" s="93"/>
      <c r="C4" s="93"/>
      <c r="D4" s="93"/>
      <c r="E4" s="93"/>
      <c r="F4" s="4"/>
      <c r="H4" s="5"/>
    </row>
    <row r="5" spans="1:12" ht="15">
      <c r="A5" s="6" t="s">
        <v>2</v>
      </c>
      <c r="B5" s="93"/>
      <c r="C5" s="93"/>
      <c r="D5" s="93"/>
      <c r="E5" s="93"/>
      <c r="F5" s="4"/>
      <c r="H5" s="5"/>
    </row>
    <row r="6" spans="1:12">
      <c r="B6" s="31"/>
      <c r="C6" s="3"/>
      <c r="D6" s="3"/>
      <c r="E6" s="4"/>
      <c r="F6" s="4"/>
      <c r="H6" s="5"/>
    </row>
    <row r="7" spans="1:12">
      <c r="B7" s="31"/>
      <c r="C7" s="3"/>
      <c r="D7" s="3"/>
      <c r="E7" s="4"/>
      <c r="F7" s="4"/>
      <c r="H7" s="5"/>
    </row>
    <row r="8" spans="1:12" ht="89.25">
      <c r="A8" s="68" t="s">
        <v>3</v>
      </c>
      <c r="B8" s="69" t="s">
        <v>4</v>
      </c>
      <c r="C8" s="69" t="s">
        <v>5</v>
      </c>
      <c r="D8" s="70" t="s">
        <v>6</v>
      </c>
      <c r="E8" s="71" t="s">
        <v>7</v>
      </c>
      <c r="F8" s="71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 ht="140.25">
      <c r="A9" s="72" t="s">
        <v>15</v>
      </c>
      <c r="B9" s="73" t="s">
        <v>179</v>
      </c>
      <c r="C9" s="74" t="s">
        <v>54</v>
      </c>
      <c r="D9" s="84">
        <v>650</v>
      </c>
      <c r="E9" s="85"/>
      <c r="F9" s="75"/>
      <c r="G9" s="76"/>
      <c r="H9" s="18"/>
      <c r="I9" s="17"/>
      <c r="J9" s="17"/>
      <c r="K9" s="17"/>
      <c r="L9" s="60"/>
    </row>
    <row r="10" spans="1:12">
      <c r="A10" s="77"/>
      <c r="B10" s="78"/>
      <c r="C10" s="79"/>
      <c r="D10" s="79"/>
      <c r="E10" s="80"/>
      <c r="F10" s="81">
        <f>SUBTOTAL(109,Tabela109[Wartość netto])</f>
        <v>0</v>
      </c>
      <c r="G10" s="23"/>
      <c r="H10" s="22"/>
      <c r="I10" s="23"/>
      <c r="J10" s="23"/>
      <c r="K10" s="23"/>
      <c r="L10" s="25"/>
    </row>
    <row r="11" spans="1:12">
      <c r="B11" s="31"/>
      <c r="C11" s="3"/>
      <c r="D11" s="3"/>
      <c r="E11" s="4"/>
      <c r="F11" s="4"/>
      <c r="H11" s="5"/>
    </row>
    <row r="12" spans="1:12" ht="156.75">
      <c r="A12" s="82" t="s">
        <v>174</v>
      </c>
      <c r="B12" s="31" t="s">
        <v>175</v>
      </c>
      <c r="C12" s="3"/>
      <c r="D12" s="3"/>
      <c r="E12" s="4"/>
      <c r="F12" s="4"/>
      <c r="H12" s="5"/>
    </row>
    <row r="13" spans="1:12">
      <c r="B13" s="31"/>
      <c r="C13" s="3"/>
      <c r="D13" s="3"/>
      <c r="E13" s="4"/>
      <c r="F13" s="4"/>
      <c r="H13" s="5"/>
    </row>
    <row r="14" spans="1:12" ht="30">
      <c r="A14" s="26" t="s">
        <v>18</v>
      </c>
      <c r="B14" s="27"/>
      <c r="C14" s="3"/>
      <c r="D14" s="3"/>
      <c r="E14" s="4"/>
      <c r="F14" s="4"/>
      <c r="H14" s="5"/>
    </row>
    <row r="15" spans="1:12" ht="15">
      <c r="A15" s="28" t="s">
        <v>19</v>
      </c>
      <c r="B15" s="27"/>
      <c r="C15" s="3"/>
      <c r="D15" s="3"/>
      <c r="E15" s="4"/>
      <c r="F15" s="4"/>
      <c r="H15" s="5"/>
      <c r="L15" s="29"/>
    </row>
    <row r="16" spans="1:12" ht="15">
      <c r="A16" s="28" t="s">
        <v>20</v>
      </c>
      <c r="B16" s="27"/>
      <c r="C16" s="3"/>
      <c r="D16" s="3"/>
      <c r="E16" s="4"/>
      <c r="F16" s="4"/>
      <c r="H16" s="5"/>
      <c r="L16" s="30" t="s">
        <v>21</v>
      </c>
    </row>
    <row r="17" spans="2:8">
      <c r="B17" s="31"/>
      <c r="C17" s="3"/>
      <c r="D17" s="3"/>
      <c r="E17" s="4"/>
      <c r="F17" s="4"/>
      <c r="H17" s="5"/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48FA-11A0-43CB-9193-792D3FA3B86F}">
  <dimension ref="A1:L18"/>
  <sheetViews>
    <sheetView zoomScale="140" zoomScaleNormal="140" workbookViewId="0"/>
  </sheetViews>
  <sheetFormatPr defaultRowHeight="14.25"/>
  <cols>
    <col min="1" max="1" width="13.75" customWidth="1"/>
    <col min="2" max="2" width="12.125" customWidth="1"/>
    <col min="4" max="4" width="6.625" customWidth="1"/>
  </cols>
  <sheetData>
    <row r="1" spans="1:12" ht="15">
      <c r="A1" s="1" t="s">
        <v>181</v>
      </c>
      <c r="B1" s="2"/>
      <c r="C1" s="3"/>
      <c r="D1" s="3"/>
      <c r="E1" s="4"/>
      <c r="F1" s="4"/>
      <c r="H1" s="5"/>
    </row>
    <row r="2" spans="1:12">
      <c r="B2" s="31"/>
      <c r="C2" s="3"/>
      <c r="D2" s="3"/>
      <c r="E2" s="4"/>
      <c r="F2" s="4"/>
      <c r="H2" s="5"/>
    </row>
    <row r="3" spans="1:12" ht="15">
      <c r="A3" s="6" t="s">
        <v>0</v>
      </c>
      <c r="B3" s="93"/>
      <c r="C3" s="93"/>
      <c r="D3" s="93"/>
      <c r="E3" s="93"/>
      <c r="F3" s="4"/>
      <c r="H3" s="5"/>
    </row>
    <row r="4" spans="1:12" ht="15">
      <c r="A4" s="6" t="s">
        <v>1</v>
      </c>
      <c r="B4" s="93"/>
      <c r="C4" s="93"/>
      <c r="D4" s="93"/>
      <c r="E4" s="93"/>
      <c r="F4" s="4"/>
      <c r="H4" s="5"/>
    </row>
    <row r="5" spans="1:12" ht="15">
      <c r="A5" s="6" t="s">
        <v>2</v>
      </c>
      <c r="B5" s="93"/>
      <c r="C5" s="93"/>
      <c r="D5" s="93"/>
      <c r="E5" s="93"/>
      <c r="F5" s="4"/>
      <c r="H5" s="5"/>
    </row>
    <row r="6" spans="1:12">
      <c r="B6" s="31"/>
      <c r="C6" s="3"/>
      <c r="D6" s="3"/>
      <c r="E6" s="4"/>
      <c r="F6" s="4"/>
      <c r="H6" s="5"/>
    </row>
    <row r="7" spans="1:12">
      <c r="B7" s="31"/>
      <c r="C7" s="3"/>
      <c r="D7" s="3"/>
      <c r="E7" s="4"/>
      <c r="F7" s="4"/>
      <c r="H7" s="5"/>
    </row>
    <row r="8" spans="1:12" ht="89.25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 ht="51">
      <c r="A9" s="13" t="s">
        <v>15</v>
      </c>
      <c r="B9" s="86" t="s">
        <v>183</v>
      </c>
      <c r="C9" s="87" t="s">
        <v>33</v>
      </c>
      <c r="D9" s="88">
        <v>100</v>
      </c>
      <c r="E9" s="89"/>
      <c r="F9" s="89">
        <f>Tabela1609[[#This Row],[Ilość]]*Tabela1609[[#This Row],[C.j. netto]]</f>
        <v>0</v>
      </c>
      <c r="G9" s="90"/>
      <c r="H9" s="18"/>
      <c r="I9" s="91">
        <f>Tabela1609[[#This Row],[C.j. brutto]]*Tabela1609[[#This Row],[Ilość]]</f>
        <v>0</v>
      </c>
      <c r="J9" s="17"/>
      <c r="K9" s="17"/>
      <c r="L9" s="60"/>
    </row>
    <row r="10" spans="1:12" ht="51">
      <c r="A10" s="13" t="s">
        <v>24</v>
      </c>
      <c r="B10" s="86" t="s">
        <v>184</v>
      </c>
      <c r="C10" s="87" t="s">
        <v>33</v>
      </c>
      <c r="D10" s="88">
        <v>100</v>
      </c>
      <c r="E10" s="89"/>
      <c r="F10" s="89">
        <f>Tabela1609[[#This Row],[Ilość]]*Tabela1609[[#This Row],[C.j. netto]]</f>
        <v>0</v>
      </c>
      <c r="G10" s="90"/>
      <c r="H10" s="18"/>
      <c r="I10" s="91">
        <f>Tabela1609[[#This Row],[C.j. brutto]]*Tabela1609[[#This Row],[Ilość]]</f>
        <v>0</v>
      </c>
      <c r="J10" s="17"/>
      <c r="K10" s="17"/>
      <c r="L10" s="60"/>
    </row>
    <row r="11" spans="1:12">
      <c r="A11" s="20" t="s">
        <v>17</v>
      </c>
      <c r="B11" s="21"/>
      <c r="C11" s="22"/>
      <c r="D11" s="22"/>
      <c r="E11" s="23"/>
      <c r="F11" s="24">
        <f>SUBTOTAL(109,Tabela1609[Wartość netto])</f>
        <v>0</v>
      </c>
      <c r="G11" s="23"/>
      <c r="H11" s="22"/>
      <c r="I11" s="23"/>
      <c r="J11" s="23"/>
      <c r="K11" s="23"/>
      <c r="L11" s="25"/>
    </row>
    <row r="12" spans="1:12">
      <c r="A12" s="34"/>
      <c r="B12" s="31"/>
      <c r="C12" s="3"/>
      <c r="D12" s="3"/>
      <c r="F12" s="33"/>
      <c r="H12" s="3"/>
    </row>
    <row r="13" spans="1:12" ht="15">
      <c r="A13" s="82"/>
      <c r="B13" s="31"/>
      <c r="C13" s="3"/>
      <c r="D13" s="3"/>
      <c r="F13" s="33"/>
      <c r="H13" s="3"/>
    </row>
    <row r="14" spans="1:12">
      <c r="A14" s="34"/>
      <c r="B14" s="31"/>
      <c r="C14" s="3"/>
      <c r="D14" s="3"/>
      <c r="F14" s="33"/>
      <c r="H14" s="3"/>
    </row>
    <row r="15" spans="1:12" ht="30">
      <c r="A15" s="26" t="s">
        <v>18</v>
      </c>
      <c r="B15" s="27"/>
      <c r="C15" s="3"/>
      <c r="D15" s="3"/>
      <c r="E15" s="4"/>
      <c r="F15" s="4"/>
      <c r="G15" s="33"/>
      <c r="H15" s="5"/>
    </row>
    <row r="16" spans="1:12" ht="15">
      <c r="A16" s="28" t="s">
        <v>19</v>
      </c>
      <c r="B16" s="27"/>
      <c r="C16" s="3"/>
      <c r="D16" s="3"/>
      <c r="E16" s="4"/>
      <c r="F16" s="4"/>
      <c r="H16" s="5"/>
      <c r="L16" s="29"/>
    </row>
    <row r="17" spans="1:12" ht="15">
      <c r="A17" s="28" t="s">
        <v>20</v>
      </c>
      <c r="B17" s="27"/>
      <c r="C17" s="3"/>
      <c r="D17" s="3"/>
      <c r="E17" s="4"/>
      <c r="F17" s="4"/>
      <c r="H17" s="92"/>
      <c r="L17" s="30" t="s">
        <v>21</v>
      </c>
    </row>
    <row r="18" spans="1:12">
      <c r="B18" s="31"/>
      <c r="C18" s="3"/>
      <c r="D18" s="3"/>
      <c r="E18" s="4"/>
      <c r="F18" s="4"/>
      <c r="H18" s="92"/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4146-E0DB-4CD9-92F9-2F5A855305C2}">
  <dimension ref="A1:L17"/>
  <sheetViews>
    <sheetView topLeftCell="A16" zoomScale="140" zoomScaleNormal="140" workbookViewId="0"/>
  </sheetViews>
  <sheetFormatPr defaultRowHeight="14.25"/>
  <cols>
    <col min="1" max="1" width="12.125" customWidth="1"/>
  </cols>
  <sheetData>
    <row r="1" spans="1:12" ht="15">
      <c r="A1" s="1" t="s">
        <v>180</v>
      </c>
      <c r="B1" s="2"/>
      <c r="C1" s="3"/>
      <c r="D1" s="3"/>
      <c r="E1" s="4"/>
      <c r="F1" s="4"/>
      <c r="H1" s="5"/>
    </row>
    <row r="2" spans="1:12">
      <c r="B2" s="31"/>
      <c r="C2" s="3"/>
      <c r="D2" s="3"/>
      <c r="E2" s="4"/>
      <c r="F2" s="4"/>
      <c r="H2" s="5"/>
    </row>
    <row r="3" spans="1:12" ht="15">
      <c r="A3" s="6" t="s">
        <v>0</v>
      </c>
      <c r="B3" s="93"/>
      <c r="C3" s="93"/>
      <c r="D3" s="93"/>
      <c r="E3" s="93"/>
      <c r="F3" s="4"/>
      <c r="H3" s="5"/>
    </row>
    <row r="4" spans="1:12" ht="15">
      <c r="A4" s="6" t="s">
        <v>1</v>
      </c>
      <c r="B4" s="93"/>
      <c r="C4" s="93"/>
      <c r="D4" s="93"/>
      <c r="E4" s="93"/>
      <c r="F4" s="4"/>
      <c r="H4" s="5"/>
    </row>
    <row r="5" spans="1:12" ht="15">
      <c r="A5" s="6" t="s">
        <v>2</v>
      </c>
      <c r="B5" s="93"/>
      <c r="C5" s="93"/>
      <c r="D5" s="93"/>
      <c r="E5" s="93"/>
      <c r="F5" s="4"/>
      <c r="H5" s="5"/>
    </row>
    <row r="6" spans="1:12">
      <c r="B6" s="31"/>
      <c r="C6" s="3"/>
      <c r="D6" s="3"/>
      <c r="E6" s="4"/>
      <c r="F6" s="4"/>
      <c r="H6" s="5"/>
    </row>
    <row r="7" spans="1:12">
      <c r="B7" s="31"/>
      <c r="C7" s="3"/>
      <c r="D7" s="3"/>
      <c r="E7" s="4"/>
      <c r="F7" s="4"/>
      <c r="H7" s="5"/>
    </row>
    <row r="8" spans="1:12" ht="89.25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 ht="89.25">
      <c r="A9" s="13" t="s">
        <v>15</v>
      </c>
      <c r="B9" s="86" t="s">
        <v>185</v>
      </c>
      <c r="C9" s="87" t="s">
        <v>33</v>
      </c>
      <c r="D9" s="88">
        <v>16</v>
      </c>
      <c r="E9" s="89"/>
      <c r="F9" s="89">
        <f>Tabela160916[[#This Row],[Ilość]]*Tabela160916[[#This Row],[C.j. netto]]</f>
        <v>0</v>
      </c>
      <c r="G9" s="90"/>
      <c r="H9" s="18"/>
      <c r="I9" s="91">
        <f>Tabela160916[[#This Row],[C.j. brutto]]*Tabela160916[[#This Row],[Ilość]]</f>
        <v>0</v>
      </c>
      <c r="J9" s="17"/>
      <c r="K9" s="17"/>
      <c r="L9" s="60"/>
    </row>
    <row r="10" spans="1:12">
      <c r="A10" s="20" t="s">
        <v>17</v>
      </c>
      <c r="B10" s="21"/>
      <c r="C10" s="22"/>
      <c r="D10" s="22"/>
      <c r="E10" s="23"/>
      <c r="F10" s="24">
        <f>SUBTOTAL(109,Tabela160916[Wartość netto])</f>
        <v>0</v>
      </c>
      <c r="G10" s="23"/>
      <c r="H10" s="22"/>
      <c r="I10" s="23"/>
      <c r="J10" s="23"/>
      <c r="K10" s="23"/>
      <c r="L10" s="25"/>
    </row>
    <row r="11" spans="1:12">
      <c r="A11" s="34"/>
      <c r="B11" s="31"/>
      <c r="C11" s="3"/>
      <c r="D11" s="3"/>
      <c r="F11" s="33"/>
      <c r="H11" s="3"/>
    </row>
    <row r="12" spans="1:12" ht="128.25">
      <c r="A12" s="82"/>
      <c r="B12" s="31" t="s">
        <v>186</v>
      </c>
      <c r="C12" s="3"/>
      <c r="D12" s="3"/>
      <c r="F12" s="33"/>
      <c r="H12" s="3"/>
    </row>
    <row r="13" spans="1:12">
      <c r="A13" s="34"/>
      <c r="B13" s="31"/>
      <c r="C13" s="3"/>
      <c r="D13" s="3"/>
      <c r="F13" s="33"/>
      <c r="H13" s="3"/>
    </row>
    <row r="14" spans="1:12" ht="30">
      <c r="A14" s="26" t="s">
        <v>18</v>
      </c>
      <c r="B14" s="27"/>
      <c r="C14" s="3"/>
      <c r="D14" s="3"/>
      <c r="E14" s="4"/>
      <c r="F14" s="4"/>
      <c r="G14" s="33"/>
      <c r="H14" s="5"/>
    </row>
    <row r="15" spans="1:12" ht="15">
      <c r="A15" s="28" t="s">
        <v>19</v>
      </c>
      <c r="B15" s="27"/>
      <c r="C15" s="3"/>
      <c r="D15" s="3"/>
      <c r="E15" s="4"/>
      <c r="F15" s="4"/>
      <c r="H15" s="5"/>
      <c r="L15" s="29"/>
    </row>
    <row r="16" spans="1:12" ht="15">
      <c r="A16" s="28" t="s">
        <v>20</v>
      </c>
      <c r="B16" s="27"/>
      <c r="C16" s="3"/>
      <c r="D16" s="3"/>
      <c r="E16" s="4"/>
      <c r="F16" s="4"/>
      <c r="H16" s="92"/>
      <c r="L16" s="30" t="s">
        <v>21</v>
      </c>
    </row>
    <row r="17" spans="2:8">
      <c r="B17" s="31"/>
      <c r="C17" s="3"/>
      <c r="D17" s="3"/>
      <c r="E17" s="4"/>
      <c r="F17" s="4"/>
      <c r="H17" s="92"/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26BBA-680A-4FCA-96B2-F0C57BE2DFCB}">
  <sheetPr>
    <pageSetUpPr fitToPage="1"/>
  </sheetPr>
  <dimension ref="A1:L42"/>
  <sheetViews>
    <sheetView zoomScale="115" zoomScaleNormal="115" workbookViewId="0">
      <selection activeCell="E9" sqref="E9"/>
    </sheetView>
  </sheetViews>
  <sheetFormatPr defaultRowHeight="14.25"/>
  <cols>
    <col min="1" max="1" width="14.125" customWidth="1"/>
    <col min="2" max="2" width="49.5" style="31" customWidth="1"/>
    <col min="3" max="4" width="9.125" style="3"/>
    <col min="5" max="5" width="13.5" style="4" customWidth="1"/>
    <col min="6" max="6" width="18" style="4" customWidth="1"/>
    <col min="7" max="7" width="19.5" customWidth="1"/>
    <col min="8" max="8" width="18.5" style="5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">
      <c r="A1" s="1" t="s">
        <v>30</v>
      </c>
      <c r="B1" s="2"/>
    </row>
    <row r="3" spans="1:12" ht="39.950000000000003" customHeight="1">
      <c r="A3" s="6" t="s">
        <v>0</v>
      </c>
      <c r="B3" s="93"/>
      <c r="C3" s="93"/>
      <c r="D3" s="93"/>
      <c r="E3" s="93"/>
    </row>
    <row r="4" spans="1:12" ht="39.950000000000003" customHeight="1">
      <c r="A4" s="6" t="s">
        <v>1</v>
      </c>
      <c r="B4" s="93"/>
      <c r="C4" s="93"/>
      <c r="D4" s="93"/>
      <c r="E4" s="93"/>
    </row>
    <row r="5" spans="1:12" ht="39.950000000000003" customHeight="1">
      <c r="A5" s="6" t="s">
        <v>2</v>
      </c>
      <c r="B5" s="93"/>
      <c r="C5" s="93"/>
      <c r="D5" s="93"/>
      <c r="E5" s="93"/>
    </row>
    <row r="8" spans="1:12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 ht="25.5">
      <c r="A9" s="13" t="s">
        <v>15</v>
      </c>
      <c r="B9" s="14" t="s">
        <v>31</v>
      </c>
      <c r="C9" s="15" t="s">
        <v>16</v>
      </c>
      <c r="D9" s="15">
        <v>50</v>
      </c>
      <c r="E9" s="16"/>
      <c r="F9" s="16">
        <f>Tabela2[[#This Row],[Ilość]]*Tabela2[[#This Row],[C.j. netto]]</f>
        <v>0</v>
      </c>
      <c r="G9" s="17"/>
      <c r="H9" s="18"/>
      <c r="I9" s="17"/>
      <c r="J9" s="17"/>
      <c r="K9" s="17"/>
      <c r="L9" s="19"/>
    </row>
    <row r="10" spans="1:12">
      <c r="A10" s="20" t="s">
        <v>17</v>
      </c>
      <c r="B10" s="21"/>
      <c r="C10" s="22"/>
      <c r="D10" s="22"/>
      <c r="E10" s="23"/>
      <c r="F10" s="24">
        <f>SUBTOTAL(109,Tabela2[Wartość netto])</f>
        <v>0</v>
      </c>
      <c r="G10" s="23"/>
      <c r="H10" s="22"/>
      <c r="I10" s="23"/>
      <c r="J10" s="23"/>
      <c r="K10" s="23"/>
      <c r="L10" s="25"/>
    </row>
    <row r="13" spans="1:12" ht="30">
      <c r="A13" s="26" t="s">
        <v>18</v>
      </c>
      <c r="B13" s="27"/>
    </row>
    <row r="14" spans="1:12" ht="15">
      <c r="A14" s="28" t="s">
        <v>19</v>
      </c>
      <c r="B14" s="27"/>
      <c r="L14" s="29"/>
    </row>
    <row r="15" spans="1:12" ht="15">
      <c r="A15" s="28" t="s">
        <v>20</v>
      </c>
      <c r="B15" s="27"/>
      <c r="L15" s="30" t="s">
        <v>21</v>
      </c>
    </row>
    <row r="40" ht="30" customHeight="1"/>
    <row r="41" ht="30" customHeight="1"/>
    <row r="4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D1E8-33A9-4088-87B6-0BB74AF505FA}">
  <sheetPr>
    <pageSetUpPr fitToPage="1"/>
  </sheetPr>
  <dimension ref="A1:L43"/>
  <sheetViews>
    <sheetView zoomScale="115" zoomScaleNormal="115" workbookViewId="0">
      <selection activeCell="E9" sqref="E9"/>
    </sheetView>
  </sheetViews>
  <sheetFormatPr defaultRowHeight="14.25"/>
  <cols>
    <col min="1" max="1" width="14.125" customWidth="1"/>
    <col min="2" max="2" width="49.5" style="31" customWidth="1"/>
    <col min="3" max="4" width="9.125" style="3"/>
    <col min="5" max="5" width="13.5" style="4" customWidth="1"/>
    <col min="6" max="6" width="18" style="4" customWidth="1"/>
    <col min="7" max="7" width="19.5" customWidth="1"/>
    <col min="8" max="8" width="18.5" style="5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">
      <c r="A1" s="1" t="s">
        <v>38</v>
      </c>
      <c r="B1" s="2"/>
    </row>
    <row r="3" spans="1:12" ht="39.950000000000003" customHeight="1">
      <c r="A3" s="6" t="s">
        <v>0</v>
      </c>
      <c r="B3" s="93"/>
      <c r="C3" s="93"/>
      <c r="D3" s="93"/>
      <c r="E3" s="93"/>
    </row>
    <row r="4" spans="1:12" ht="39.950000000000003" customHeight="1">
      <c r="A4" s="6" t="s">
        <v>1</v>
      </c>
      <c r="B4" s="93"/>
      <c r="C4" s="93"/>
      <c r="D4" s="93"/>
      <c r="E4" s="93"/>
    </row>
    <row r="5" spans="1:12" ht="39.950000000000003" customHeight="1">
      <c r="A5" s="6" t="s">
        <v>2</v>
      </c>
      <c r="B5" s="93"/>
      <c r="C5" s="93"/>
      <c r="D5" s="93"/>
      <c r="E5" s="93"/>
    </row>
    <row r="8" spans="1:12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 ht="25.5">
      <c r="A9" s="13" t="s">
        <v>15</v>
      </c>
      <c r="B9" s="14" t="s">
        <v>32</v>
      </c>
      <c r="C9" s="15" t="s">
        <v>16</v>
      </c>
      <c r="D9" s="15">
        <v>36</v>
      </c>
      <c r="E9" s="16"/>
      <c r="F9" s="16">
        <f>Tabela3[[#This Row],[Ilość]]*Tabela3[[#This Row],[C.j. netto]]</f>
        <v>0</v>
      </c>
      <c r="G9" s="17"/>
      <c r="H9" s="18"/>
      <c r="I9" s="17"/>
      <c r="J9" s="17"/>
      <c r="K9" s="17"/>
      <c r="L9" s="19"/>
    </row>
    <row r="10" spans="1:12">
      <c r="A10" s="20" t="s">
        <v>17</v>
      </c>
      <c r="B10" s="21"/>
      <c r="C10" s="22"/>
      <c r="D10" s="22"/>
      <c r="E10" s="23"/>
      <c r="F10" s="24">
        <f>SUBTOTAL(109,Tabela3[Wartość netto])</f>
        <v>0</v>
      </c>
      <c r="G10" s="23"/>
      <c r="H10" s="22"/>
      <c r="I10" s="23"/>
      <c r="J10" s="23"/>
      <c r="K10" s="23"/>
      <c r="L10" s="25"/>
    </row>
    <row r="12" spans="1:12">
      <c r="A12" t="s">
        <v>41</v>
      </c>
      <c r="B12" s="31" t="s">
        <v>40</v>
      </c>
    </row>
    <row r="14" spans="1:12" ht="30">
      <c r="A14" s="26" t="s">
        <v>18</v>
      </c>
      <c r="B14" s="27"/>
    </row>
    <row r="15" spans="1:12" ht="15">
      <c r="A15" s="28" t="s">
        <v>19</v>
      </c>
      <c r="B15" s="27"/>
      <c r="L15" s="29"/>
    </row>
    <row r="16" spans="1:12" ht="15">
      <c r="A16" s="28" t="s">
        <v>20</v>
      </c>
      <c r="B16" s="27"/>
      <c r="L16" s="30" t="s">
        <v>21</v>
      </c>
    </row>
    <row r="41" ht="30" customHeight="1"/>
    <row r="42" ht="30" customHeight="1"/>
    <row r="4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70BA-2F45-46F1-BC30-2D58F8991BD4}">
  <sheetPr>
    <pageSetUpPr fitToPage="1"/>
  </sheetPr>
  <dimension ref="A1:L43"/>
  <sheetViews>
    <sheetView zoomScale="115" zoomScaleNormal="115" workbookViewId="0">
      <selection activeCell="E9" sqref="E9"/>
    </sheetView>
  </sheetViews>
  <sheetFormatPr defaultRowHeight="14.25"/>
  <cols>
    <col min="1" max="1" width="14.125" customWidth="1"/>
    <col min="2" max="2" width="49.5" style="31" customWidth="1"/>
    <col min="3" max="4" width="9.125" style="3"/>
    <col min="5" max="5" width="13.5" style="4" customWidth="1"/>
    <col min="6" max="6" width="18" style="4" customWidth="1"/>
    <col min="7" max="7" width="19.5" customWidth="1"/>
    <col min="8" max="8" width="18.5" style="5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">
      <c r="A1" s="1" t="s">
        <v>51</v>
      </c>
      <c r="B1" s="2"/>
    </row>
    <row r="3" spans="1:12" ht="39.950000000000003" customHeight="1">
      <c r="A3" s="6" t="s">
        <v>0</v>
      </c>
      <c r="B3" s="93"/>
      <c r="C3" s="93"/>
      <c r="D3" s="93"/>
      <c r="E3" s="93"/>
    </row>
    <row r="4" spans="1:12" ht="39.950000000000003" customHeight="1">
      <c r="A4" s="6" t="s">
        <v>1</v>
      </c>
      <c r="B4" s="93"/>
      <c r="C4" s="93"/>
      <c r="D4" s="93"/>
      <c r="E4" s="93"/>
    </row>
    <row r="5" spans="1:12" ht="39.950000000000003" customHeight="1">
      <c r="A5" s="6" t="s">
        <v>2</v>
      </c>
      <c r="B5" s="93"/>
      <c r="C5" s="93"/>
      <c r="D5" s="93"/>
      <c r="E5" s="93"/>
    </row>
    <row r="8" spans="1:12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 ht="25.5">
      <c r="A9" s="13" t="s">
        <v>15</v>
      </c>
      <c r="B9" s="14" t="s">
        <v>39</v>
      </c>
      <c r="C9" s="15" t="s">
        <v>16</v>
      </c>
      <c r="D9" s="15">
        <v>120</v>
      </c>
      <c r="E9" s="16"/>
      <c r="F9" s="16">
        <f>Tabela4[[#This Row],[Ilość]]*Tabela4[[#This Row],[C.j. netto]]</f>
        <v>0</v>
      </c>
      <c r="G9" s="17"/>
      <c r="H9" s="18"/>
      <c r="I9" s="17"/>
      <c r="J9" s="17"/>
      <c r="K9" s="17"/>
      <c r="L9" s="19"/>
    </row>
    <row r="10" spans="1:12">
      <c r="A10" s="20" t="s">
        <v>17</v>
      </c>
      <c r="B10" s="21"/>
      <c r="C10" s="22"/>
      <c r="D10" s="22"/>
      <c r="E10" s="23"/>
      <c r="F10" s="24">
        <f>SUBTOTAL(109,Tabela4[Wartość netto])</f>
        <v>0</v>
      </c>
      <c r="G10" s="23"/>
      <c r="H10" s="22"/>
      <c r="I10" s="23"/>
      <c r="J10" s="23"/>
      <c r="K10" s="23"/>
      <c r="L10" s="25"/>
    </row>
    <row r="12" spans="1:12">
      <c r="A12" t="s">
        <v>41</v>
      </c>
      <c r="B12" s="31" t="s">
        <v>40</v>
      </c>
    </row>
    <row r="14" spans="1:12" ht="30">
      <c r="A14" s="26" t="s">
        <v>18</v>
      </c>
      <c r="B14" s="27"/>
    </row>
    <row r="15" spans="1:12" ht="15">
      <c r="A15" s="28" t="s">
        <v>19</v>
      </c>
      <c r="B15" s="27"/>
      <c r="L15" s="29"/>
    </row>
    <row r="16" spans="1:12" ht="15">
      <c r="A16" s="28" t="s">
        <v>20</v>
      </c>
      <c r="B16" s="27"/>
      <c r="L16" s="30" t="s">
        <v>21</v>
      </c>
    </row>
    <row r="41" ht="30" customHeight="1"/>
    <row r="42" ht="30" customHeight="1"/>
    <row r="4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E76C-BAFB-413F-9E20-FE451EED7815}">
  <sheetPr>
    <pageSetUpPr fitToPage="1"/>
  </sheetPr>
  <dimension ref="A1:L44"/>
  <sheetViews>
    <sheetView zoomScale="115" zoomScaleNormal="115" workbookViewId="0">
      <selection activeCell="E10" sqref="E10"/>
    </sheetView>
  </sheetViews>
  <sheetFormatPr defaultRowHeight="14.25"/>
  <cols>
    <col min="1" max="1" width="14.125" customWidth="1"/>
    <col min="2" max="2" width="49.5" style="31" customWidth="1"/>
    <col min="3" max="4" width="8.875" style="3"/>
    <col min="5" max="5" width="13.5" style="4" customWidth="1"/>
    <col min="6" max="6" width="18" style="4" customWidth="1"/>
    <col min="7" max="7" width="19.5" customWidth="1"/>
    <col min="8" max="8" width="18.5" style="5" customWidth="1"/>
    <col min="9" max="9" width="28.125" customWidth="1"/>
    <col min="10" max="10" width="32.5" customWidth="1"/>
    <col min="11" max="11" width="20.5" customWidth="1"/>
    <col min="12" max="12" width="46.5" customWidth="1"/>
  </cols>
  <sheetData>
    <row r="1" spans="1:12" ht="15">
      <c r="A1" s="1" t="s">
        <v>44</v>
      </c>
      <c r="B1" s="2"/>
    </row>
    <row r="3" spans="1:12" ht="39.950000000000003" customHeight="1">
      <c r="A3" s="6" t="s">
        <v>0</v>
      </c>
      <c r="B3" s="93"/>
      <c r="C3" s="93"/>
      <c r="D3" s="93"/>
      <c r="E3" s="93"/>
    </row>
    <row r="4" spans="1:12" ht="39.950000000000003" customHeight="1">
      <c r="A4" s="6" t="s">
        <v>1</v>
      </c>
      <c r="B4" s="93"/>
      <c r="C4" s="93"/>
      <c r="D4" s="93"/>
      <c r="E4" s="93"/>
    </row>
    <row r="5" spans="1:12" ht="39.950000000000003" customHeight="1">
      <c r="A5" s="6" t="s">
        <v>2</v>
      </c>
      <c r="B5" s="93"/>
      <c r="C5" s="93"/>
      <c r="D5" s="93"/>
      <c r="E5" s="93"/>
    </row>
    <row r="8" spans="1:12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>
      <c r="A9" s="13" t="s">
        <v>15</v>
      </c>
      <c r="B9" s="14" t="s">
        <v>43</v>
      </c>
      <c r="C9" s="15" t="s">
        <v>33</v>
      </c>
      <c r="D9" s="15">
        <v>60</v>
      </c>
      <c r="E9" s="16"/>
      <c r="F9" s="16">
        <f>Tabela5[[#This Row],[Ilość]]*Tabela5[[#This Row],[C.j. netto]]</f>
        <v>0</v>
      </c>
      <c r="G9" s="17"/>
      <c r="H9" s="18"/>
      <c r="I9" s="17"/>
      <c r="J9" s="17"/>
      <c r="K9" s="17"/>
      <c r="L9" s="19"/>
    </row>
    <row r="10" spans="1:12">
      <c r="A10" s="13" t="s">
        <v>24</v>
      </c>
      <c r="B10" s="14" t="s">
        <v>42</v>
      </c>
      <c r="C10" s="15" t="s">
        <v>33</v>
      </c>
      <c r="D10" s="15">
        <v>12</v>
      </c>
      <c r="E10" s="35"/>
      <c r="F10" s="16">
        <f>Tabela5[[#This Row],[Ilość]]*Tabela5[[#This Row],[C.j. netto]]</f>
        <v>0</v>
      </c>
      <c r="G10" s="17"/>
      <c r="H10" s="18"/>
      <c r="I10" s="17"/>
      <c r="J10" s="17"/>
      <c r="K10" s="17"/>
      <c r="L10" s="15"/>
    </row>
    <row r="11" spans="1:12">
      <c r="A11" s="20" t="s">
        <v>17</v>
      </c>
      <c r="B11" s="21"/>
      <c r="C11" s="22"/>
      <c r="D11" s="22"/>
      <c r="E11" s="23"/>
      <c r="F11" s="24">
        <f>SUBTOTAL(109,Tabela5[Wartość netto])</f>
        <v>0</v>
      </c>
      <c r="G11" s="23"/>
      <c r="H11" s="22"/>
      <c r="I11" s="23"/>
      <c r="J11" s="23"/>
      <c r="K11" s="23"/>
      <c r="L11" s="25"/>
    </row>
    <row r="12" spans="1:12">
      <c r="A12" s="34"/>
      <c r="E12"/>
      <c r="F12" s="33"/>
      <c r="H12" s="3"/>
    </row>
    <row r="13" spans="1:12">
      <c r="A13" t="s">
        <v>41</v>
      </c>
      <c r="B13" s="31" t="s">
        <v>40</v>
      </c>
    </row>
    <row r="15" spans="1:12" ht="30">
      <c r="A15" s="26" t="s">
        <v>18</v>
      </c>
      <c r="B15" s="27"/>
    </row>
    <row r="16" spans="1:12" ht="15">
      <c r="A16" s="28" t="s">
        <v>19</v>
      </c>
      <c r="B16" s="27"/>
      <c r="L16" s="29"/>
    </row>
    <row r="17" spans="1:12" ht="15">
      <c r="A17" s="28" t="s">
        <v>20</v>
      </c>
      <c r="B17" s="27"/>
      <c r="L17" s="30" t="s">
        <v>21</v>
      </c>
    </row>
    <row r="42" ht="30" customHeight="1"/>
    <row r="43" ht="30" customHeight="1"/>
    <row r="4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B6512-C45C-4063-92E1-FC4FB2DCE18C}">
  <dimension ref="A1:O47"/>
  <sheetViews>
    <sheetView topLeftCell="A9" zoomScale="130" zoomScaleNormal="130" workbookViewId="0">
      <selection activeCell="A9" sqref="A9:L39"/>
    </sheetView>
  </sheetViews>
  <sheetFormatPr defaultRowHeight="14.25"/>
  <cols>
    <col min="1" max="1" width="11.875" customWidth="1"/>
    <col min="2" max="2" width="16.625" customWidth="1"/>
    <col min="3" max="3" width="8" customWidth="1"/>
    <col min="4" max="4" width="6.625" customWidth="1"/>
    <col min="5" max="5" width="8.125" customWidth="1"/>
    <col min="6" max="6" width="8.875" customWidth="1"/>
    <col min="7" max="7" width="8.125" customWidth="1"/>
    <col min="8" max="8" width="9.875" customWidth="1"/>
    <col min="9" max="9" width="9.5" customWidth="1"/>
    <col min="10" max="10" width="8.375" customWidth="1"/>
    <col min="11" max="11" width="9.125" customWidth="1"/>
    <col min="12" max="12" width="11.875" customWidth="1"/>
    <col min="13" max="13" width="0.125" customWidth="1"/>
    <col min="14" max="15" width="28.625" hidden="1" customWidth="1"/>
  </cols>
  <sheetData>
    <row r="1" spans="1:15" ht="45">
      <c r="A1" s="1" t="s">
        <v>102</v>
      </c>
      <c r="B1" s="2" t="s">
        <v>52</v>
      </c>
      <c r="C1" s="3"/>
      <c r="D1" s="3"/>
      <c r="E1" s="4"/>
      <c r="F1" s="4"/>
      <c r="H1" s="5"/>
    </row>
    <row r="2" spans="1:15">
      <c r="B2" s="31"/>
      <c r="C2" s="3"/>
      <c r="D2" s="3"/>
      <c r="E2" s="4"/>
      <c r="F2" s="4"/>
      <c r="H2" s="5"/>
    </row>
    <row r="3" spans="1:15" ht="39.950000000000003" customHeight="1">
      <c r="A3" s="6" t="s">
        <v>0</v>
      </c>
      <c r="B3" s="93"/>
      <c r="C3" s="93"/>
      <c r="D3" s="93"/>
      <c r="E3" s="93"/>
      <c r="F3" s="4"/>
      <c r="H3" s="5"/>
    </row>
    <row r="4" spans="1:15" ht="39.950000000000003" customHeight="1">
      <c r="A4" s="6" t="s">
        <v>1</v>
      </c>
      <c r="B4" s="93"/>
      <c r="C4" s="93"/>
      <c r="D4" s="93"/>
      <c r="E4" s="93"/>
      <c r="F4" s="4"/>
      <c r="H4" s="5"/>
    </row>
    <row r="5" spans="1:15" ht="39.950000000000003" customHeight="1">
      <c r="A5" s="6" t="s">
        <v>2</v>
      </c>
      <c r="B5" s="93"/>
      <c r="C5" s="93"/>
      <c r="D5" s="93"/>
      <c r="E5" s="93"/>
      <c r="F5" s="4"/>
      <c r="H5" s="5"/>
    </row>
    <row r="6" spans="1:15">
      <c r="B6" s="31"/>
      <c r="C6" s="3"/>
      <c r="D6" s="3"/>
      <c r="E6" s="4"/>
      <c r="F6" s="4"/>
      <c r="H6" s="5"/>
    </row>
    <row r="7" spans="1:15">
      <c r="B7" s="31"/>
      <c r="C7" s="3"/>
      <c r="D7" s="3"/>
      <c r="E7" s="4"/>
      <c r="F7" s="4"/>
      <c r="H7" s="5"/>
    </row>
    <row r="8" spans="1:15" s="37" customFormat="1" ht="76.5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  <c r="M8" s="12"/>
      <c r="N8" s="12"/>
      <c r="O8" s="12"/>
    </row>
    <row r="9" spans="1:15" s="44" customFormat="1" ht="51">
      <c r="A9" s="38" t="s">
        <v>15</v>
      </c>
      <c r="B9" s="39" t="s">
        <v>53</v>
      </c>
      <c r="C9" s="40" t="s">
        <v>54</v>
      </c>
      <c r="D9" s="40">
        <v>400</v>
      </c>
      <c r="E9" s="41"/>
      <c r="F9" s="41"/>
      <c r="G9" s="42"/>
      <c r="H9" s="43"/>
      <c r="I9" s="42"/>
      <c r="J9" s="42"/>
      <c r="K9" s="42"/>
      <c r="L9" s="42"/>
      <c r="M9" s="42"/>
      <c r="N9" s="42"/>
      <c r="O9" s="42"/>
    </row>
    <row r="10" spans="1:15" s="44" customFormat="1" ht="51">
      <c r="A10" s="38" t="s">
        <v>24</v>
      </c>
      <c r="B10" s="39" t="s">
        <v>55</v>
      </c>
      <c r="C10" s="40" t="s">
        <v>54</v>
      </c>
      <c r="D10" s="40">
        <v>100</v>
      </c>
      <c r="E10" s="41"/>
      <c r="F10" s="41"/>
      <c r="G10" s="42"/>
      <c r="H10" s="43"/>
      <c r="I10" s="42"/>
      <c r="J10" s="42"/>
      <c r="K10" s="42"/>
      <c r="L10" s="42"/>
      <c r="M10" s="42"/>
      <c r="N10" s="42"/>
      <c r="O10" s="42"/>
    </row>
    <row r="11" spans="1:15" s="44" customFormat="1" ht="38.25">
      <c r="A11" s="38" t="s">
        <v>25</v>
      </c>
      <c r="B11" s="39" t="s">
        <v>56</v>
      </c>
      <c r="C11" s="40" t="s">
        <v>54</v>
      </c>
      <c r="D11" s="40">
        <v>250</v>
      </c>
      <c r="E11" s="41"/>
      <c r="F11" s="41"/>
      <c r="G11" s="42"/>
      <c r="H11" s="43"/>
      <c r="I11" s="42"/>
      <c r="J11" s="42"/>
      <c r="K11" s="42"/>
      <c r="L11" s="42"/>
      <c r="M11" s="42"/>
      <c r="N11" s="42"/>
      <c r="O11" s="42"/>
    </row>
    <row r="12" spans="1:15" s="44" customFormat="1" ht="38.25">
      <c r="A12" s="38" t="s">
        <v>26</v>
      </c>
      <c r="B12" s="39" t="s">
        <v>57</v>
      </c>
      <c r="C12" s="40" t="s">
        <v>54</v>
      </c>
      <c r="D12" s="40">
        <v>80</v>
      </c>
      <c r="E12" s="41"/>
      <c r="F12" s="41"/>
      <c r="G12" s="42"/>
      <c r="H12" s="43"/>
      <c r="I12" s="42"/>
      <c r="J12" s="42"/>
      <c r="K12" s="42"/>
      <c r="L12" s="42"/>
      <c r="M12" s="42"/>
      <c r="N12" s="42"/>
      <c r="O12" s="42"/>
    </row>
    <row r="13" spans="1:15" s="44" customFormat="1" ht="38.25">
      <c r="A13" s="38" t="s">
        <v>27</v>
      </c>
      <c r="B13" s="39" t="s">
        <v>58</v>
      </c>
      <c r="C13" s="40" t="s">
        <v>54</v>
      </c>
      <c r="D13" s="40">
        <v>250</v>
      </c>
      <c r="E13" s="41"/>
      <c r="F13" s="41"/>
      <c r="G13" s="42"/>
      <c r="H13" s="43"/>
      <c r="I13" s="42"/>
      <c r="J13" s="42"/>
      <c r="K13" s="42"/>
      <c r="L13" s="42"/>
      <c r="M13" s="42"/>
      <c r="N13" s="42"/>
      <c r="O13" s="42"/>
    </row>
    <row r="14" spans="1:15" s="44" customFormat="1" ht="38.25">
      <c r="A14" s="38" t="s">
        <v>28</v>
      </c>
      <c r="B14" s="39" t="s">
        <v>59</v>
      </c>
      <c r="C14" s="40" t="s">
        <v>54</v>
      </c>
      <c r="D14" s="40">
        <v>400</v>
      </c>
      <c r="E14" s="41"/>
      <c r="F14" s="41"/>
      <c r="G14" s="42"/>
      <c r="H14" s="43"/>
      <c r="I14" s="42"/>
      <c r="J14" s="42"/>
      <c r="K14" s="42"/>
      <c r="L14" s="42"/>
      <c r="M14" s="42"/>
      <c r="N14" s="42"/>
      <c r="O14" s="42"/>
    </row>
    <row r="15" spans="1:15" s="44" customFormat="1" ht="25.5">
      <c r="A15" s="38" t="s">
        <v>29</v>
      </c>
      <c r="B15" s="39" t="s">
        <v>187</v>
      </c>
      <c r="C15" s="40" t="s">
        <v>54</v>
      </c>
      <c r="D15" s="40">
        <v>50</v>
      </c>
      <c r="E15" s="41"/>
      <c r="F15" s="41"/>
      <c r="G15" s="42"/>
      <c r="H15" s="43"/>
      <c r="I15" s="42"/>
      <c r="J15" s="42"/>
      <c r="K15" s="42"/>
      <c r="L15" s="42"/>
      <c r="M15" s="42"/>
      <c r="N15" s="42"/>
      <c r="O15" s="42"/>
    </row>
    <row r="16" spans="1:15" s="44" customFormat="1" ht="25.5">
      <c r="A16" s="38" t="s">
        <v>46</v>
      </c>
      <c r="B16" s="39" t="s">
        <v>188</v>
      </c>
      <c r="C16" s="40" t="s">
        <v>54</v>
      </c>
      <c r="D16" s="40">
        <v>1600</v>
      </c>
      <c r="E16" s="41"/>
      <c r="F16" s="41"/>
      <c r="G16" s="42"/>
      <c r="H16" s="43"/>
      <c r="I16" s="42"/>
      <c r="J16" s="42"/>
      <c r="K16" s="42"/>
      <c r="L16" s="42"/>
      <c r="M16" s="42"/>
      <c r="N16" s="42"/>
      <c r="O16" s="42"/>
    </row>
    <row r="17" spans="1:15" s="44" customFormat="1" ht="25.5">
      <c r="A17" s="38" t="s">
        <v>49</v>
      </c>
      <c r="B17" s="39" t="s">
        <v>189</v>
      </c>
      <c r="C17" s="40" t="s">
        <v>54</v>
      </c>
      <c r="D17" s="40">
        <v>140</v>
      </c>
      <c r="E17" s="41"/>
      <c r="F17" s="41"/>
      <c r="G17" s="42"/>
      <c r="H17" s="43"/>
      <c r="I17" s="42"/>
      <c r="J17" s="42"/>
      <c r="K17" s="42"/>
      <c r="L17" s="42"/>
      <c r="M17" s="42"/>
      <c r="N17" s="42"/>
      <c r="O17" s="42"/>
    </row>
    <row r="18" spans="1:15" s="44" customFormat="1" ht="63.75">
      <c r="A18" s="38" t="s">
        <v>60</v>
      </c>
      <c r="B18" s="39" t="s">
        <v>61</v>
      </c>
      <c r="C18" s="40" t="s">
        <v>54</v>
      </c>
      <c r="D18" s="40">
        <v>80</v>
      </c>
      <c r="E18" s="41"/>
      <c r="F18" s="41"/>
      <c r="G18" s="42"/>
      <c r="H18" s="43"/>
      <c r="I18" s="42"/>
      <c r="J18" s="42"/>
      <c r="K18" s="42"/>
      <c r="L18" s="42"/>
      <c r="M18" s="42"/>
      <c r="N18" s="42"/>
      <c r="O18" s="42"/>
    </row>
    <row r="19" spans="1:15" s="44" customFormat="1" ht="63.75">
      <c r="A19" s="38" t="s">
        <v>62</v>
      </c>
      <c r="B19" s="39" t="s">
        <v>63</v>
      </c>
      <c r="C19" s="40" t="s">
        <v>54</v>
      </c>
      <c r="D19" s="45">
        <v>2500</v>
      </c>
      <c r="E19" s="41"/>
      <c r="F19" s="41"/>
      <c r="G19" s="42"/>
      <c r="H19" s="43"/>
      <c r="I19" s="42"/>
      <c r="J19" s="42"/>
      <c r="K19" s="42"/>
      <c r="L19" s="42"/>
      <c r="M19" s="42"/>
      <c r="N19" s="42"/>
      <c r="O19" s="42"/>
    </row>
    <row r="20" spans="1:15" s="44" customFormat="1" ht="63.75">
      <c r="A20" s="38" t="s">
        <v>64</v>
      </c>
      <c r="B20" s="39" t="s">
        <v>65</v>
      </c>
      <c r="C20" s="40" t="s">
        <v>54</v>
      </c>
      <c r="D20" s="40">
        <v>90</v>
      </c>
      <c r="E20" s="41"/>
      <c r="F20" s="41"/>
      <c r="G20" s="42"/>
      <c r="H20" s="43"/>
      <c r="I20" s="42"/>
      <c r="J20" s="42"/>
      <c r="K20" s="42"/>
      <c r="L20" s="42"/>
      <c r="M20" s="42"/>
      <c r="N20" s="42"/>
      <c r="O20" s="42"/>
    </row>
    <row r="21" spans="1:15" s="44" customFormat="1" ht="76.5">
      <c r="A21" s="38" t="s">
        <v>66</v>
      </c>
      <c r="B21" s="39" t="s">
        <v>67</v>
      </c>
      <c r="C21" s="40" t="s">
        <v>54</v>
      </c>
      <c r="D21" s="40">
        <v>30</v>
      </c>
      <c r="E21" s="41"/>
      <c r="F21" s="41"/>
      <c r="G21" s="42"/>
      <c r="H21" s="43"/>
      <c r="I21" s="42"/>
      <c r="J21" s="42"/>
      <c r="K21" s="42"/>
      <c r="L21" s="42"/>
      <c r="M21" s="42"/>
      <c r="N21" s="42"/>
      <c r="O21" s="42"/>
    </row>
    <row r="22" spans="1:15" s="44" customFormat="1" ht="76.5">
      <c r="A22" s="38" t="s">
        <v>68</v>
      </c>
      <c r="B22" s="39" t="s">
        <v>69</v>
      </c>
      <c r="C22" s="40" t="s">
        <v>54</v>
      </c>
      <c r="D22" s="40">
        <v>50</v>
      </c>
      <c r="E22" s="41"/>
      <c r="F22" s="41"/>
      <c r="G22" s="42"/>
      <c r="H22" s="43"/>
      <c r="I22" s="42"/>
      <c r="J22" s="42"/>
      <c r="K22" s="42"/>
      <c r="L22" s="42"/>
      <c r="M22" s="42"/>
      <c r="N22" s="42"/>
      <c r="O22" s="42"/>
    </row>
    <row r="23" spans="1:15" s="44" customFormat="1" ht="76.5">
      <c r="A23" s="38" t="s">
        <v>70</v>
      </c>
      <c r="B23" s="39" t="s">
        <v>71</v>
      </c>
      <c r="C23" s="40" t="s">
        <v>54</v>
      </c>
      <c r="D23" s="40">
        <v>300</v>
      </c>
      <c r="E23" s="41"/>
      <c r="F23" s="41"/>
      <c r="G23" s="42"/>
      <c r="H23" s="43"/>
      <c r="I23" s="42"/>
      <c r="J23" s="42"/>
      <c r="K23" s="42"/>
      <c r="L23" s="42"/>
      <c r="M23" s="42"/>
      <c r="N23" s="42"/>
      <c r="O23" s="42"/>
    </row>
    <row r="24" spans="1:15" s="44" customFormat="1" ht="51">
      <c r="A24" s="38" t="s">
        <v>72</v>
      </c>
      <c r="B24" s="39" t="s">
        <v>73</v>
      </c>
      <c r="C24" s="40" t="s">
        <v>54</v>
      </c>
      <c r="D24" s="40">
        <v>20</v>
      </c>
      <c r="E24" s="41"/>
      <c r="F24" s="41"/>
      <c r="G24" s="42"/>
      <c r="H24" s="43"/>
      <c r="I24" s="42"/>
      <c r="J24" s="42"/>
      <c r="K24" s="42"/>
      <c r="L24" s="42"/>
      <c r="M24" s="42"/>
      <c r="N24" s="42"/>
      <c r="O24" s="42"/>
    </row>
    <row r="25" spans="1:15" s="44" customFormat="1" ht="51">
      <c r="A25" s="38" t="s">
        <v>74</v>
      </c>
      <c r="B25" s="39" t="s">
        <v>75</v>
      </c>
      <c r="C25" s="40" t="s">
        <v>54</v>
      </c>
      <c r="D25" s="45">
        <v>900</v>
      </c>
      <c r="E25" s="41"/>
      <c r="F25" s="41"/>
      <c r="G25" s="42"/>
      <c r="H25" s="43"/>
      <c r="I25" s="42"/>
      <c r="J25" s="42"/>
      <c r="K25" s="42"/>
      <c r="L25" s="42"/>
      <c r="M25" s="42"/>
      <c r="N25" s="42"/>
      <c r="O25" s="42"/>
    </row>
    <row r="26" spans="1:15" s="44" customFormat="1" ht="51">
      <c r="A26" s="38" t="s">
        <v>76</v>
      </c>
      <c r="B26" s="39" t="s">
        <v>77</v>
      </c>
      <c r="C26" s="40" t="s">
        <v>54</v>
      </c>
      <c r="D26" s="40">
        <v>20</v>
      </c>
      <c r="E26" s="41"/>
      <c r="F26" s="41"/>
      <c r="G26" s="42"/>
      <c r="H26" s="43"/>
      <c r="I26" s="42"/>
      <c r="J26" s="42"/>
      <c r="K26" s="42"/>
      <c r="L26" s="42"/>
      <c r="M26" s="42"/>
      <c r="N26" s="42"/>
      <c r="O26" s="42"/>
    </row>
    <row r="27" spans="1:15" s="44" customFormat="1" ht="25.5">
      <c r="A27" s="38" t="s">
        <v>78</v>
      </c>
      <c r="B27" s="39" t="s">
        <v>190</v>
      </c>
      <c r="C27" s="40" t="s">
        <v>54</v>
      </c>
      <c r="D27" s="40">
        <v>120</v>
      </c>
      <c r="E27" s="41"/>
      <c r="F27" s="41"/>
      <c r="G27" s="42"/>
      <c r="H27" s="43"/>
      <c r="I27" s="42"/>
      <c r="J27" s="42"/>
      <c r="K27" s="42"/>
      <c r="L27" s="42"/>
      <c r="M27" s="42"/>
      <c r="N27" s="42"/>
      <c r="O27" s="42"/>
    </row>
    <row r="28" spans="1:15" s="44" customFormat="1" ht="25.5">
      <c r="A28" s="38" t="s">
        <v>79</v>
      </c>
      <c r="B28" s="39" t="s">
        <v>191</v>
      </c>
      <c r="C28" s="40" t="s">
        <v>54</v>
      </c>
      <c r="D28" s="40">
        <v>850</v>
      </c>
      <c r="E28" s="41"/>
      <c r="F28" s="41"/>
      <c r="G28" s="42"/>
      <c r="H28" s="43"/>
      <c r="I28" s="42"/>
      <c r="J28" s="42"/>
      <c r="K28" s="42"/>
      <c r="L28" s="42"/>
      <c r="M28" s="42"/>
      <c r="N28" s="42"/>
      <c r="O28" s="42"/>
    </row>
    <row r="29" spans="1:15" s="44" customFormat="1" ht="25.5">
      <c r="A29" s="38" t="s">
        <v>80</v>
      </c>
      <c r="B29" s="39" t="s">
        <v>192</v>
      </c>
      <c r="C29" s="40" t="s">
        <v>54</v>
      </c>
      <c r="D29" s="40">
        <v>50</v>
      </c>
      <c r="E29" s="41"/>
      <c r="F29" s="41"/>
      <c r="G29" s="42"/>
      <c r="H29" s="43"/>
      <c r="I29" s="42"/>
      <c r="J29" s="42"/>
      <c r="K29" s="42"/>
      <c r="L29" s="42"/>
      <c r="M29" s="42"/>
      <c r="N29" s="42"/>
      <c r="O29" s="42"/>
    </row>
    <row r="30" spans="1:15" s="44" customFormat="1" ht="51">
      <c r="A30" s="38" t="s">
        <v>81</v>
      </c>
      <c r="B30" s="39" t="s">
        <v>82</v>
      </c>
      <c r="C30" s="40" t="s">
        <v>54</v>
      </c>
      <c r="D30" s="40">
        <v>40</v>
      </c>
      <c r="E30" s="41"/>
      <c r="F30" s="41"/>
      <c r="G30" s="42"/>
      <c r="H30" s="43"/>
      <c r="I30" s="42"/>
      <c r="J30" s="42"/>
      <c r="K30" s="42"/>
      <c r="L30" s="42"/>
      <c r="M30" s="42"/>
      <c r="N30" s="42"/>
      <c r="O30" s="42"/>
    </row>
    <row r="31" spans="1:15" s="44" customFormat="1" ht="25.5">
      <c r="A31" s="38" t="s">
        <v>83</v>
      </c>
      <c r="B31" s="39" t="s">
        <v>84</v>
      </c>
      <c r="C31" s="40" t="s">
        <v>85</v>
      </c>
      <c r="D31" s="40">
        <v>10</v>
      </c>
      <c r="E31" s="41"/>
      <c r="F31" s="41"/>
      <c r="G31" s="42"/>
      <c r="H31" s="43"/>
      <c r="I31" s="42"/>
      <c r="J31" s="42"/>
      <c r="K31" s="42"/>
      <c r="L31" s="42"/>
      <c r="M31" s="42"/>
      <c r="N31" s="42"/>
      <c r="O31" s="42"/>
    </row>
    <row r="32" spans="1:15" s="44" customFormat="1" ht="25.5">
      <c r="A32" s="38" t="s">
        <v>86</v>
      </c>
      <c r="B32" s="39" t="s">
        <v>87</v>
      </c>
      <c r="C32" s="40" t="s">
        <v>85</v>
      </c>
      <c r="D32" s="40">
        <v>10</v>
      </c>
      <c r="E32" s="41"/>
      <c r="F32" s="41"/>
      <c r="G32" s="42"/>
      <c r="H32" s="43"/>
      <c r="I32" s="42"/>
      <c r="J32" s="42"/>
      <c r="K32" s="42"/>
      <c r="L32" s="42"/>
      <c r="M32" s="42"/>
      <c r="N32" s="42"/>
      <c r="O32" s="42"/>
    </row>
    <row r="33" spans="1:15" s="44" customFormat="1" ht="38.25">
      <c r="A33" s="38" t="s">
        <v>88</v>
      </c>
      <c r="B33" s="39" t="s">
        <v>89</v>
      </c>
      <c r="C33" s="40" t="s">
        <v>85</v>
      </c>
      <c r="D33" s="40">
        <v>90</v>
      </c>
      <c r="E33" s="41"/>
      <c r="F33" s="41"/>
      <c r="G33" s="42"/>
      <c r="H33" s="43"/>
      <c r="I33" s="42"/>
      <c r="J33" s="42"/>
      <c r="K33" s="42"/>
      <c r="L33" s="42"/>
      <c r="M33" s="42"/>
      <c r="N33" s="42"/>
      <c r="O33" s="42"/>
    </row>
    <row r="34" spans="1:15" s="44" customFormat="1" ht="51">
      <c r="A34" s="38" t="s">
        <v>90</v>
      </c>
      <c r="B34" s="39" t="s">
        <v>91</v>
      </c>
      <c r="C34" s="40" t="s">
        <v>54</v>
      </c>
      <c r="D34" s="40">
        <v>50</v>
      </c>
      <c r="E34" s="41"/>
      <c r="F34" s="41"/>
      <c r="G34" s="42"/>
      <c r="H34" s="43"/>
      <c r="I34" s="42"/>
      <c r="J34" s="42"/>
      <c r="K34" s="42"/>
      <c r="L34" s="42"/>
      <c r="M34" s="42"/>
      <c r="N34" s="42"/>
      <c r="O34" s="42"/>
    </row>
    <row r="35" spans="1:15" s="44" customFormat="1" ht="38.25">
      <c r="A35" s="38" t="s">
        <v>92</v>
      </c>
      <c r="B35" s="39" t="s">
        <v>93</v>
      </c>
      <c r="C35" s="40" t="s">
        <v>54</v>
      </c>
      <c r="D35" s="40">
        <v>500</v>
      </c>
      <c r="E35" s="41"/>
      <c r="F35" s="41"/>
      <c r="G35" s="42"/>
      <c r="H35" s="43"/>
      <c r="I35" s="42"/>
      <c r="J35" s="42"/>
      <c r="K35" s="42"/>
      <c r="L35" s="42"/>
      <c r="M35" s="42"/>
      <c r="N35" s="42"/>
      <c r="O35" s="42"/>
    </row>
    <row r="36" spans="1:15" s="44" customFormat="1" ht="38.25">
      <c r="A36" s="38" t="s">
        <v>94</v>
      </c>
      <c r="B36" s="46" t="s">
        <v>95</v>
      </c>
      <c r="C36" s="40" t="s">
        <v>54</v>
      </c>
      <c r="D36" s="40">
        <v>1500</v>
      </c>
      <c r="E36" s="41"/>
      <c r="F36" s="41"/>
      <c r="G36" s="42"/>
      <c r="H36" s="43"/>
      <c r="I36" s="42"/>
      <c r="J36" s="42"/>
      <c r="K36" s="42"/>
      <c r="L36" s="42"/>
      <c r="M36" s="42"/>
      <c r="N36" s="42"/>
      <c r="O36" s="42"/>
    </row>
    <row r="37" spans="1:15" s="44" customFormat="1" ht="38.25">
      <c r="A37" s="38" t="s">
        <v>96</v>
      </c>
      <c r="B37" s="39" t="s">
        <v>97</v>
      </c>
      <c r="C37" s="40" t="s">
        <v>54</v>
      </c>
      <c r="D37" s="40">
        <v>50</v>
      </c>
      <c r="E37" s="42"/>
      <c r="F37" s="41"/>
      <c r="G37" s="42"/>
      <c r="H37" s="43"/>
      <c r="I37" s="42"/>
      <c r="J37" s="42"/>
      <c r="K37" s="42"/>
      <c r="L37" s="42"/>
      <c r="M37" s="42"/>
      <c r="N37" s="42"/>
      <c r="O37" s="42"/>
    </row>
    <row r="38" spans="1:15" s="44" customFormat="1" ht="38.25">
      <c r="A38" s="38" t="s">
        <v>98</v>
      </c>
      <c r="B38" s="39" t="s">
        <v>99</v>
      </c>
      <c r="C38" s="40" t="s">
        <v>85</v>
      </c>
      <c r="D38" s="40">
        <v>150</v>
      </c>
      <c r="E38" s="42"/>
      <c r="F38" s="41"/>
      <c r="G38" s="42"/>
      <c r="H38" s="43"/>
      <c r="I38" s="42"/>
      <c r="J38" s="42"/>
      <c r="K38" s="42"/>
      <c r="L38" s="42"/>
      <c r="M38" s="42"/>
      <c r="N38" s="42"/>
      <c r="O38" s="42"/>
    </row>
    <row r="39" spans="1:15" s="44" customFormat="1" ht="25.5">
      <c r="A39" s="38" t="s">
        <v>100</v>
      </c>
      <c r="B39" s="39" t="s">
        <v>101</v>
      </c>
      <c r="C39" s="47" t="s">
        <v>85</v>
      </c>
      <c r="D39" s="40">
        <v>20</v>
      </c>
      <c r="E39" s="48"/>
      <c r="F39" s="41"/>
      <c r="G39" s="42"/>
      <c r="H39" s="43"/>
      <c r="I39" s="42"/>
      <c r="J39" s="42"/>
      <c r="K39" s="42"/>
      <c r="L39" s="42"/>
      <c r="M39" s="42"/>
      <c r="N39" s="42"/>
      <c r="O39" s="42"/>
    </row>
    <row r="40" spans="1:15">
      <c r="A40" s="49" t="s">
        <v>17</v>
      </c>
      <c r="B40" s="50"/>
      <c r="C40" s="51"/>
      <c r="D40" s="51"/>
      <c r="E40" s="52"/>
      <c r="F40" s="53"/>
      <c r="G40" s="52"/>
      <c r="H40" s="51"/>
      <c r="I40" s="52"/>
      <c r="J40" s="52"/>
      <c r="K40" s="52"/>
      <c r="L40" s="52"/>
      <c r="M40" s="52"/>
      <c r="N40" s="52"/>
      <c r="O40" s="52"/>
    </row>
    <row r="41" spans="1:15">
      <c r="A41" s="34"/>
      <c r="B41" s="54"/>
      <c r="C41" s="3"/>
      <c r="D41" s="3"/>
      <c r="F41" s="33"/>
      <c r="H41" s="3"/>
    </row>
    <row r="42" spans="1:15">
      <c r="A42" s="34"/>
      <c r="B42" s="54"/>
      <c r="C42" s="3"/>
      <c r="D42" s="3"/>
      <c r="F42" s="33"/>
      <c r="H42" s="3"/>
    </row>
    <row r="43" spans="1:15">
      <c r="A43" s="34"/>
      <c r="B43" s="54"/>
      <c r="C43" s="3"/>
      <c r="D43" s="3"/>
      <c r="F43" s="33"/>
      <c r="H43" s="3"/>
    </row>
    <row r="44" spans="1:15" ht="30">
      <c r="A44" s="26" t="s">
        <v>18</v>
      </c>
      <c r="B44" s="27"/>
      <c r="C44" s="3"/>
      <c r="D44" s="3"/>
      <c r="E44" s="4"/>
      <c r="F44" s="4"/>
      <c r="H44" s="5"/>
    </row>
    <row r="45" spans="1:15" ht="15">
      <c r="A45" s="28" t="s">
        <v>19</v>
      </c>
      <c r="B45" s="27"/>
      <c r="C45" s="3"/>
      <c r="D45" s="3"/>
      <c r="E45" s="4"/>
      <c r="F45" s="4"/>
      <c r="H45" s="5"/>
      <c r="L45" s="29"/>
      <c r="M45" s="29"/>
      <c r="N45" s="29"/>
      <c r="O45" s="29"/>
    </row>
    <row r="46" spans="1:15" ht="15">
      <c r="A46" s="28" t="s">
        <v>20</v>
      </c>
      <c r="B46" s="27"/>
      <c r="C46" s="3"/>
      <c r="D46" s="3"/>
      <c r="E46" s="4"/>
      <c r="F46" s="4"/>
      <c r="H46" s="5"/>
      <c r="L46" s="30" t="s">
        <v>21</v>
      </c>
      <c r="M46" s="30" t="s">
        <v>21</v>
      </c>
      <c r="N46" s="30" t="s">
        <v>21</v>
      </c>
      <c r="O46" s="30" t="s">
        <v>21</v>
      </c>
    </row>
    <row r="47" spans="1:15">
      <c r="B47" s="31"/>
      <c r="C47" s="3"/>
      <c r="D47" s="3"/>
      <c r="E47" s="4"/>
      <c r="F47" s="4"/>
      <c r="H47" s="5"/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470C-1540-4FAF-BB81-8EF04BBE1A9C}">
  <dimension ref="A1:M43"/>
  <sheetViews>
    <sheetView topLeftCell="A7" zoomScale="80" zoomScaleNormal="80" workbookViewId="0">
      <selection activeCell="B41" sqref="B41"/>
    </sheetView>
  </sheetViews>
  <sheetFormatPr defaultRowHeight="14.25"/>
  <cols>
    <col min="1" max="1" width="14.125" customWidth="1"/>
    <col min="2" max="2" width="38.875" style="31" customWidth="1"/>
    <col min="3" max="3" width="7.375" style="3" customWidth="1"/>
    <col min="4" max="4" width="9" style="3"/>
    <col min="5" max="5" width="4.875" style="4" customWidth="1"/>
    <col min="6" max="6" width="7.75" style="4" customWidth="1"/>
    <col min="7" max="7" width="7.25" customWidth="1"/>
    <col min="8" max="8" width="7.125" style="5" customWidth="1"/>
    <col min="9" max="9" width="3.25" customWidth="1"/>
    <col min="10" max="10" width="6.625" customWidth="1"/>
    <col min="11" max="11" width="3.875" customWidth="1"/>
    <col min="12" max="12" width="7.5" customWidth="1"/>
  </cols>
  <sheetData>
    <row r="1" spans="1:13" ht="15">
      <c r="A1" s="1" t="s">
        <v>135</v>
      </c>
      <c r="B1" s="2"/>
    </row>
    <row r="3" spans="1:13" ht="15">
      <c r="A3" s="6" t="s">
        <v>0</v>
      </c>
      <c r="B3" s="93"/>
      <c r="C3" s="93"/>
      <c r="D3" s="93"/>
      <c r="E3" s="93"/>
    </row>
    <row r="4" spans="1:13" ht="15">
      <c r="A4" s="6" t="s">
        <v>1</v>
      </c>
      <c r="B4" s="93"/>
      <c r="C4" s="93"/>
      <c r="D4" s="93"/>
      <c r="E4" s="93"/>
    </row>
    <row r="5" spans="1:13" ht="15">
      <c r="A5" s="6" t="s">
        <v>2</v>
      </c>
      <c r="B5" s="93"/>
      <c r="C5" s="93"/>
      <c r="D5" s="93"/>
      <c r="E5" s="93"/>
    </row>
    <row r="8" spans="1:13" ht="102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  <c r="M8" s="55"/>
    </row>
    <row r="9" spans="1:13">
      <c r="A9" s="56" t="s">
        <v>15</v>
      </c>
      <c r="B9" s="57" t="s">
        <v>103</v>
      </c>
      <c r="C9" s="58" t="s">
        <v>85</v>
      </c>
      <c r="D9" s="58">
        <v>5</v>
      </c>
      <c r="E9" s="59" t="s">
        <v>136</v>
      </c>
      <c r="F9" s="59" t="s">
        <v>196</v>
      </c>
      <c r="G9" s="17"/>
      <c r="H9" s="18"/>
      <c r="I9" s="17"/>
      <c r="J9" s="17"/>
      <c r="K9" s="17"/>
      <c r="L9" s="60"/>
    </row>
    <row r="10" spans="1:13">
      <c r="A10" s="56" t="s">
        <v>24</v>
      </c>
      <c r="B10" s="57" t="s">
        <v>104</v>
      </c>
      <c r="C10" s="58" t="s">
        <v>85</v>
      </c>
      <c r="D10" s="58">
        <v>2</v>
      </c>
      <c r="E10" s="59"/>
      <c r="F10" s="59">
        <f>Tabela65[[#This Row],[Ilość]]*Tabela65[[#This Row],[C.j. netto]]</f>
        <v>0</v>
      </c>
      <c r="G10" s="17"/>
      <c r="H10" s="18"/>
      <c r="I10" s="61"/>
      <c r="J10" s="17"/>
      <c r="K10" s="17"/>
      <c r="L10" s="60"/>
    </row>
    <row r="11" spans="1:13">
      <c r="A11" s="56" t="s">
        <v>25</v>
      </c>
      <c r="B11" s="57" t="s">
        <v>105</v>
      </c>
      <c r="C11" s="58" t="s">
        <v>85</v>
      </c>
      <c r="D11" s="58">
        <v>10</v>
      </c>
      <c r="E11" s="59"/>
      <c r="F11" s="59">
        <f>Tabela65[[#This Row],[Ilość]]*Tabela65[[#This Row],[C.j. netto]]</f>
        <v>0</v>
      </c>
      <c r="G11" s="17"/>
      <c r="H11" s="18"/>
      <c r="I11" s="17"/>
      <c r="J11" s="17"/>
      <c r="K11" s="17"/>
      <c r="L11" s="60"/>
    </row>
    <row r="12" spans="1:13">
      <c r="A12" s="56" t="s">
        <v>26</v>
      </c>
      <c r="B12" s="57" t="s">
        <v>106</v>
      </c>
      <c r="C12" s="58" t="s">
        <v>85</v>
      </c>
      <c r="D12" s="58">
        <v>3</v>
      </c>
      <c r="E12" s="59"/>
      <c r="F12" s="59">
        <f>Tabela65[[#This Row],[Ilość]]*Tabela65[[#This Row],[C.j. netto]]</f>
        <v>0</v>
      </c>
      <c r="G12" s="17"/>
      <c r="H12" s="18"/>
      <c r="I12" s="17"/>
      <c r="J12" s="17"/>
      <c r="K12" s="17"/>
      <c r="L12" s="60"/>
    </row>
    <row r="13" spans="1:13">
      <c r="A13" s="56" t="s">
        <v>27</v>
      </c>
      <c r="B13" s="57" t="s">
        <v>107</v>
      </c>
      <c r="C13" s="58" t="s">
        <v>85</v>
      </c>
      <c r="D13" s="58">
        <v>2</v>
      </c>
      <c r="E13" s="59"/>
      <c r="F13" s="59">
        <f>Tabela65[[#This Row],[Ilość]]*Tabela65[[#This Row],[C.j. netto]]</f>
        <v>0</v>
      </c>
      <c r="G13" s="17"/>
      <c r="H13" s="18"/>
      <c r="I13" s="17"/>
      <c r="J13" s="17"/>
      <c r="K13" s="17"/>
      <c r="L13" s="60"/>
    </row>
    <row r="14" spans="1:13">
      <c r="A14" s="56" t="s">
        <v>28</v>
      </c>
      <c r="B14" s="57" t="s">
        <v>108</v>
      </c>
      <c r="C14" s="58" t="s">
        <v>85</v>
      </c>
      <c r="D14" s="58">
        <v>2</v>
      </c>
      <c r="E14" s="59"/>
      <c r="F14" s="59">
        <f>Tabela65[[#This Row],[Ilość]]*Tabela65[[#This Row],[C.j. netto]]</f>
        <v>0</v>
      </c>
      <c r="G14" s="17"/>
      <c r="H14" s="18"/>
      <c r="I14" s="17"/>
      <c r="J14" s="17"/>
      <c r="K14" s="17"/>
      <c r="L14" s="60"/>
    </row>
    <row r="15" spans="1:13">
      <c r="A15" s="56" t="s">
        <v>29</v>
      </c>
      <c r="B15" s="57" t="s">
        <v>109</v>
      </c>
      <c r="C15" s="58" t="s">
        <v>110</v>
      </c>
      <c r="D15" s="58">
        <v>3</v>
      </c>
      <c r="E15" s="59"/>
      <c r="F15" s="59">
        <f>Tabela65[[#This Row],[Ilość]]*Tabela65[[#This Row],[C.j. netto]]</f>
        <v>0</v>
      </c>
      <c r="G15" s="17"/>
      <c r="H15" s="18"/>
      <c r="I15" s="17"/>
      <c r="J15" s="17"/>
      <c r="K15" s="17"/>
      <c r="L15" s="60"/>
    </row>
    <row r="16" spans="1:13">
      <c r="A16" s="56" t="s">
        <v>46</v>
      </c>
      <c r="B16" s="57" t="s">
        <v>111</v>
      </c>
      <c r="C16" s="58" t="s">
        <v>110</v>
      </c>
      <c r="D16" s="58">
        <v>5</v>
      </c>
      <c r="E16" s="59"/>
      <c r="F16" s="59">
        <f>Tabela65[[#This Row],[Ilość]]*Tabela65[[#This Row],[C.j. netto]]</f>
        <v>0</v>
      </c>
      <c r="G16" s="17"/>
      <c r="H16" s="18"/>
      <c r="I16" s="17"/>
      <c r="J16" s="17"/>
      <c r="K16" s="17"/>
      <c r="L16" s="60"/>
    </row>
    <row r="17" spans="1:12">
      <c r="A17" s="56" t="s">
        <v>49</v>
      </c>
      <c r="B17" s="57" t="s">
        <v>112</v>
      </c>
      <c r="C17" s="58" t="s">
        <v>85</v>
      </c>
      <c r="D17" s="58">
        <v>5</v>
      </c>
      <c r="E17" s="59"/>
      <c r="F17" s="59">
        <f>Tabela65[[#This Row],[Ilość]]*Tabela65[[#This Row],[C.j. netto]]</f>
        <v>0</v>
      </c>
      <c r="G17" s="17"/>
      <c r="H17" s="18"/>
      <c r="I17" s="17"/>
      <c r="J17" s="17"/>
      <c r="K17" s="17"/>
      <c r="L17" s="60"/>
    </row>
    <row r="18" spans="1:12">
      <c r="A18" s="56" t="s">
        <v>60</v>
      </c>
      <c r="B18" s="57" t="s">
        <v>113</v>
      </c>
      <c r="C18" s="58" t="s">
        <v>85</v>
      </c>
      <c r="D18" s="58">
        <v>5</v>
      </c>
      <c r="E18" s="59"/>
      <c r="F18" s="59">
        <f>Tabela65[[#This Row],[Ilość]]*Tabela65[[#This Row],[C.j. netto]]</f>
        <v>0</v>
      </c>
      <c r="G18" s="17"/>
      <c r="H18" s="18"/>
      <c r="I18" s="17"/>
      <c r="J18" s="17"/>
      <c r="K18" s="17"/>
      <c r="L18" s="60"/>
    </row>
    <row r="19" spans="1:12">
      <c r="A19" s="56" t="s">
        <v>62</v>
      </c>
      <c r="B19" s="57" t="s">
        <v>114</v>
      </c>
      <c r="C19" s="58" t="s">
        <v>110</v>
      </c>
      <c r="D19" s="58">
        <v>80</v>
      </c>
      <c r="E19" s="59"/>
      <c r="F19" s="59">
        <f>Tabela65[[#This Row],[Ilość]]*Tabela65[[#This Row],[C.j. netto]]</f>
        <v>0</v>
      </c>
      <c r="G19" s="17"/>
      <c r="H19" s="18"/>
      <c r="I19" s="61"/>
      <c r="J19" s="17"/>
      <c r="K19" s="17"/>
      <c r="L19" s="60"/>
    </row>
    <row r="20" spans="1:12">
      <c r="A20" s="56" t="s">
        <v>64</v>
      </c>
      <c r="B20" s="57" t="s">
        <v>115</v>
      </c>
      <c r="C20" s="58" t="s">
        <v>110</v>
      </c>
      <c r="D20" s="58">
        <v>35</v>
      </c>
      <c r="E20" s="59"/>
      <c r="F20" s="59">
        <f>Tabela65[[#This Row],[Ilość]]*Tabela65[[#This Row],[C.j. netto]]</f>
        <v>0</v>
      </c>
      <c r="G20" s="17"/>
      <c r="H20" s="18"/>
      <c r="I20" s="17"/>
      <c r="J20" s="17"/>
      <c r="K20" s="17"/>
      <c r="L20" s="60"/>
    </row>
    <row r="21" spans="1:12">
      <c r="A21" s="56" t="s">
        <v>66</v>
      </c>
      <c r="B21" s="57" t="s">
        <v>116</v>
      </c>
      <c r="C21" s="58" t="s">
        <v>85</v>
      </c>
      <c r="D21" s="58">
        <v>1</v>
      </c>
      <c r="E21" s="59"/>
      <c r="F21" s="59">
        <f>Tabela65[[#This Row],[Ilość]]*Tabela65[[#This Row],[C.j. netto]]</f>
        <v>0</v>
      </c>
      <c r="G21" s="17"/>
      <c r="H21" s="18"/>
      <c r="I21" s="61"/>
      <c r="J21" s="17"/>
      <c r="K21" s="17"/>
      <c r="L21" s="60"/>
    </row>
    <row r="22" spans="1:12">
      <c r="A22" s="56" t="s">
        <v>68</v>
      </c>
      <c r="B22" s="57" t="s">
        <v>117</v>
      </c>
      <c r="C22" s="58" t="s">
        <v>85</v>
      </c>
      <c r="D22" s="58">
        <v>3</v>
      </c>
      <c r="E22" s="59"/>
      <c r="F22" s="59">
        <f>Tabela65[[#This Row],[Ilość]]*Tabela65[[#This Row],[C.j. netto]]</f>
        <v>0</v>
      </c>
      <c r="G22" s="17"/>
      <c r="H22" s="18"/>
      <c r="I22" s="17"/>
      <c r="J22" s="17"/>
      <c r="K22" s="17"/>
      <c r="L22" s="60"/>
    </row>
    <row r="23" spans="1:12">
      <c r="A23" s="56" t="s">
        <v>70</v>
      </c>
      <c r="B23" s="57" t="s">
        <v>118</v>
      </c>
      <c r="C23" s="58" t="s">
        <v>85</v>
      </c>
      <c r="D23" s="58">
        <v>4</v>
      </c>
      <c r="E23" s="59"/>
      <c r="F23" s="59">
        <f>Tabela65[[#This Row],[Ilość]]*Tabela65[[#This Row],[C.j. netto]]</f>
        <v>0</v>
      </c>
      <c r="G23" s="17"/>
      <c r="H23" s="18"/>
      <c r="I23" s="17"/>
      <c r="J23" s="17"/>
      <c r="K23" s="17"/>
      <c r="L23" s="60"/>
    </row>
    <row r="24" spans="1:12">
      <c r="A24" s="56" t="s">
        <v>72</v>
      </c>
      <c r="B24" s="57" t="s">
        <v>119</v>
      </c>
      <c r="C24" s="58" t="s">
        <v>85</v>
      </c>
      <c r="D24" s="58">
        <v>35</v>
      </c>
      <c r="E24" s="59"/>
      <c r="F24" s="59">
        <f>Tabela65[[#This Row],[Ilość]]*Tabela65[[#This Row],[C.j. netto]]</f>
        <v>0</v>
      </c>
      <c r="G24" s="17"/>
      <c r="H24" s="18"/>
      <c r="I24" s="17"/>
      <c r="J24" s="17"/>
      <c r="K24" s="17"/>
      <c r="L24" s="60"/>
    </row>
    <row r="25" spans="1:12">
      <c r="A25" s="56" t="s">
        <v>74</v>
      </c>
      <c r="B25" s="57" t="s">
        <v>120</v>
      </c>
      <c r="C25" s="58" t="s">
        <v>110</v>
      </c>
      <c r="D25" s="58">
        <v>1</v>
      </c>
      <c r="E25" s="59"/>
      <c r="F25" s="59">
        <f>Tabela65[[#This Row],[Ilość]]*Tabela65[[#This Row],[C.j. netto]]</f>
        <v>0</v>
      </c>
      <c r="G25" s="17"/>
      <c r="H25" s="18"/>
      <c r="I25" s="17"/>
      <c r="J25" s="17"/>
      <c r="K25" s="17"/>
      <c r="L25" s="60"/>
    </row>
    <row r="26" spans="1:12">
      <c r="A26" s="56" t="s">
        <v>76</v>
      </c>
      <c r="B26" s="57" t="s">
        <v>121</v>
      </c>
      <c r="C26" s="58" t="s">
        <v>85</v>
      </c>
      <c r="D26" s="58">
        <v>12</v>
      </c>
      <c r="E26" s="59"/>
      <c r="F26" s="59">
        <f>Tabela65[[#This Row],[Ilość]]*Tabela65[[#This Row],[C.j. netto]]</f>
        <v>0</v>
      </c>
      <c r="G26" s="17"/>
      <c r="H26" s="18"/>
      <c r="I26" s="17"/>
      <c r="J26" s="17"/>
      <c r="K26" s="17"/>
      <c r="L26" s="60"/>
    </row>
    <row r="27" spans="1:12">
      <c r="A27" s="56" t="s">
        <v>78</v>
      </c>
      <c r="B27" s="57" t="s">
        <v>122</v>
      </c>
      <c r="C27" s="58" t="s">
        <v>85</v>
      </c>
      <c r="D27" s="58">
        <v>5</v>
      </c>
      <c r="E27" s="59"/>
      <c r="F27" s="59">
        <f>Tabela65[[#This Row],[Ilość]]*Tabela65[[#This Row],[C.j. netto]]</f>
        <v>0</v>
      </c>
      <c r="G27" s="17"/>
      <c r="H27" s="18"/>
      <c r="I27" s="17"/>
      <c r="J27" s="17"/>
      <c r="K27" s="17"/>
      <c r="L27" s="60"/>
    </row>
    <row r="28" spans="1:12">
      <c r="A28" s="56" t="s">
        <v>79</v>
      </c>
      <c r="B28" s="57" t="s">
        <v>123</v>
      </c>
      <c r="C28" s="58" t="s">
        <v>33</v>
      </c>
      <c r="D28" s="58">
        <v>15</v>
      </c>
      <c r="E28" s="59"/>
      <c r="F28" s="59">
        <f>Tabela65[[#This Row],[Ilość]]*Tabela65[[#This Row],[C.j. netto]]</f>
        <v>0</v>
      </c>
      <c r="G28" s="17"/>
      <c r="H28" s="18"/>
      <c r="I28" s="17"/>
      <c r="J28" s="17"/>
      <c r="K28" s="17"/>
      <c r="L28" s="60"/>
    </row>
    <row r="29" spans="1:12">
      <c r="A29" s="56" t="s">
        <v>80</v>
      </c>
      <c r="B29" s="57" t="s">
        <v>124</v>
      </c>
      <c r="C29" s="58" t="s">
        <v>85</v>
      </c>
      <c r="D29" s="58">
        <v>1</v>
      </c>
      <c r="E29" s="59"/>
      <c r="F29" s="59">
        <f>Tabela65[[#This Row],[Ilość]]*Tabela65[[#This Row],[C.j. netto]]</f>
        <v>0</v>
      </c>
      <c r="G29" s="17"/>
      <c r="H29" s="18"/>
      <c r="I29" s="61"/>
      <c r="J29" s="17"/>
      <c r="K29" s="17"/>
      <c r="L29" s="60"/>
    </row>
    <row r="30" spans="1:12">
      <c r="A30" s="56" t="s">
        <v>81</v>
      </c>
      <c r="B30" s="57" t="s">
        <v>125</v>
      </c>
      <c r="C30" s="58" t="s">
        <v>85</v>
      </c>
      <c r="D30" s="58">
        <v>4</v>
      </c>
      <c r="E30" s="59"/>
      <c r="F30" s="59">
        <f>Tabela65[[#This Row],[Ilość]]*Tabela65[[#This Row],[C.j. netto]]</f>
        <v>0</v>
      </c>
      <c r="G30" s="17"/>
      <c r="H30" s="18"/>
      <c r="I30" s="61"/>
      <c r="J30" s="17"/>
      <c r="K30" s="17"/>
      <c r="L30" s="60"/>
    </row>
    <row r="31" spans="1:12">
      <c r="A31" s="56" t="s">
        <v>83</v>
      </c>
      <c r="B31" s="57" t="s">
        <v>126</v>
      </c>
      <c r="C31" s="58" t="s">
        <v>33</v>
      </c>
      <c r="D31" s="58">
        <v>3</v>
      </c>
      <c r="E31" s="59"/>
      <c r="F31" s="59">
        <f>Tabela65[[#This Row],[Ilość]]*Tabela65[[#This Row],[C.j. netto]]</f>
        <v>0</v>
      </c>
      <c r="G31" s="17"/>
      <c r="H31" s="18"/>
      <c r="I31" s="61"/>
      <c r="J31" s="17"/>
      <c r="K31" s="17"/>
      <c r="L31" s="60"/>
    </row>
    <row r="32" spans="1:12">
      <c r="A32" s="56" t="s">
        <v>86</v>
      </c>
      <c r="B32" s="57" t="s">
        <v>127</v>
      </c>
      <c r="C32" s="58" t="s">
        <v>85</v>
      </c>
      <c r="D32" s="58">
        <v>5</v>
      </c>
      <c r="E32" s="59"/>
      <c r="F32" s="59">
        <f>Tabela65[[#This Row],[Ilość]]*Tabela65[[#This Row],[C.j. netto]]</f>
        <v>0</v>
      </c>
      <c r="G32" s="17"/>
      <c r="H32" s="18"/>
      <c r="I32" s="17"/>
      <c r="J32" s="17"/>
      <c r="K32" s="17"/>
      <c r="L32" s="60"/>
    </row>
    <row r="33" spans="1:12">
      <c r="A33" s="56" t="s">
        <v>88</v>
      </c>
      <c r="B33" s="57" t="s">
        <v>128</v>
      </c>
      <c r="C33" s="58" t="s">
        <v>85</v>
      </c>
      <c r="D33" s="58">
        <v>200</v>
      </c>
      <c r="E33" s="59"/>
      <c r="F33" s="59">
        <f>Tabela65[[#This Row],[Ilość]]*Tabela65[[#This Row],[C.j. netto]]</f>
        <v>0</v>
      </c>
      <c r="G33" s="17"/>
      <c r="H33" s="18"/>
      <c r="I33" s="17"/>
      <c r="J33" s="17"/>
      <c r="K33" s="17"/>
      <c r="L33" s="60"/>
    </row>
    <row r="34" spans="1:12">
      <c r="A34" s="56" t="s">
        <v>90</v>
      </c>
      <c r="B34" s="57" t="s">
        <v>129</v>
      </c>
      <c r="C34" s="58" t="s">
        <v>85</v>
      </c>
      <c r="D34" s="58">
        <v>15</v>
      </c>
      <c r="E34" s="59"/>
      <c r="F34" s="59">
        <f>Tabela65[[#This Row],[Ilość]]*Tabela65[[#This Row],[C.j. netto]]</f>
        <v>0</v>
      </c>
      <c r="G34" s="17"/>
      <c r="H34" s="18"/>
      <c r="I34" s="17"/>
      <c r="J34" s="17"/>
      <c r="K34" s="17"/>
      <c r="L34" s="60"/>
    </row>
    <row r="35" spans="1:12">
      <c r="A35" s="56" t="s">
        <v>92</v>
      </c>
      <c r="B35" s="57" t="s">
        <v>130</v>
      </c>
      <c r="C35" s="58" t="s">
        <v>85</v>
      </c>
      <c r="D35" s="58">
        <v>120</v>
      </c>
      <c r="E35" s="59"/>
      <c r="F35" s="59">
        <f>Tabela65[[#This Row],[Ilość]]*Tabela65[[#This Row],[C.j. netto]]</f>
        <v>0</v>
      </c>
      <c r="G35" s="17"/>
      <c r="H35" s="18"/>
      <c r="I35" s="61"/>
      <c r="J35" s="17"/>
      <c r="K35" s="17"/>
      <c r="L35" s="60"/>
    </row>
    <row r="36" spans="1:12">
      <c r="A36" s="56" t="s">
        <v>94</v>
      </c>
      <c r="B36" s="57" t="s">
        <v>131</v>
      </c>
      <c r="C36" s="58" t="s">
        <v>110</v>
      </c>
      <c r="D36" s="58">
        <v>4</v>
      </c>
      <c r="E36" s="59"/>
      <c r="F36" s="59">
        <f>Tabela65[[#This Row],[Ilość]]*Tabela65[[#This Row],[C.j. netto]]</f>
        <v>0</v>
      </c>
      <c r="G36" s="17"/>
      <c r="H36" s="18"/>
      <c r="I36" s="61"/>
      <c r="J36" s="17"/>
      <c r="K36" s="17"/>
      <c r="L36" s="60"/>
    </row>
    <row r="37" spans="1:12">
      <c r="A37" s="56" t="s">
        <v>96</v>
      </c>
      <c r="B37" s="57" t="s">
        <v>132</v>
      </c>
      <c r="C37" s="58" t="s">
        <v>110</v>
      </c>
      <c r="D37" s="58">
        <v>2</v>
      </c>
      <c r="E37" s="59"/>
      <c r="F37" s="59">
        <f>Tabela65[[#This Row],[Ilość]]*Tabela65[[#This Row],[C.j. netto]]</f>
        <v>0</v>
      </c>
      <c r="G37" s="17"/>
      <c r="H37" s="18"/>
      <c r="I37" s="17"/>
      <c r="J37" s="17"/>
      <c r="K37" s="17"/>
      <c r="L37" s="60"/>
    </row>
    <row r="38" spans="1:12">
      <c r="A38" s="56" t="s">
        <v>98</v>
      </c>
      <c r="B38" s="57" t="s">
        <v>133</v>
      </c>
      <c r="C38" s="58" t="s">
        <v>85</v>
      </c>
      <c r="D38" s="58">
        <v>150</v>
      </c>
      <c r="E38" s="59"/>
      <c r="F38" s="59">
        <f>Tabela65[[#This Row],[Ilość]]*Tabela65[[#This Row],[C.j. netto]]</f>
        <v>0</v>
      </c>
      <c r="G38" s="17"/>
      <c r="H38" s="18"/>
      <c r="I38" s="17"/>
      <c r="J38" s="17"/>
      <c r="K38" s="17"/>
      <c r="L38" s="60"/>
    </row>
    <row r="39" spans="1:12">
      <c r="A39" s="56" t="s">
        <v>100</v>
      </c>
      <c r="B39" s="57" t="s">
        <v>134</v>
      </c>
      <c r="C39" s="58" t="s">
        <v>85</v>
      </c>
      <c r="D39" s="58">
        <v>10</v>
      </c>
      <c r="E39" s="59"/>
      <c r="F39" s="59">
        <f>Tabela65[[#This Row],[Ilość]]*Tabela65[[#This Row],[C.j. netto]]</f>
        <v>0</v>
      </c>
      <c r="G39" s="17"/>
      <c r="H39" s="18"/>
      <c r="I39" s="17"/>
      <c r="J39" s="17"/>
      <c r="K39" s="17"/>
      <c r="L39" s="60"/>
    </row>
    <row r="40" spans="1:12">
      <c r="A40" s="20" t="s">
        <v>17</v>
      </c>
      <c r="B40" s="21"/>
      <c r="C40" s="22"/>
      <c r="D40" s="22"/>
      <c r="E40" s="23"/>
      <c r="F40" s="24"/>
      <c r="G40" s="23"/>
      <c r="H40" s="22"/>
      <c r="I40" s="23"/>
      <c r="J40" s="23"/>
      <c r="K40" s="23"/>
      <c r="L40" s="25"/>
    </row>
    <row r="41" spans="1:12" ht="30">
      <c r="A41" s="26" t="s">
        <v>18</v>
      </c>
      <c r="B41" s="27"/>
    </row>
    <row r="42" spans="1:12" ht="15">
      <c r="A42" s="28" t="s">
        <v>19</v>
      </c>
      <c r="B42" s="27"/>
      <c r="L42" s="29"/>
    </row>
    <row r="43" spans="1:12" ht="15">
      <c r="A43" s="28" t="s">
        <v>20</v>
      </c>
      <c r="B43" s="27"/>
      <c r="L43" s="30" t="s">
        <v>21</v>
      </c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F1DE-4AED-4581-AA07-135747D694D2}">
  <dimension ref="A1:L16"/>
  <sheetViews>
    <sheetView workbookViewId="0">
      <selection activeCell="F11" sqref="F11"/>
    </sheetView>
  </sheetViews>
  <sheetFormatPr defaultRowHeight="14.25"/>
  <cols>
    <col min="1" max="1" width="14.125" customWidth="1"/>
    <col min="2" max="2" width="24.875" style="31" customWidth="1"/>
    <col min="3" max="3" width="5.375" style="3" customWidth="1"/>
    <col min="4" max="4" width="6.75" style="3" customWidth="1"/>
    <col min="5" max="5" width="5.125" style="4" customWidth="1"/>
    <col min="6" max="6" width="6.25" style="4" customWidth="1"/>
    <col min="7" max="7" width="6.375" customWidth="1"/>
    <col min="8" max="8" width="9.125" style="5" customWidth="1"/>
    <col min="9" max="10" width="9.5" customWidth="1"/>
    <col min="11" max="11" width="8.125" customWidth="1"/>
    <col min="12" max="12" width="10.5" customWidth="1"/>
  </cols>
  <sheetData>
    <row r="1" spans="1:12" ht="15">
      <c r="A1" s="1" t="s">
        <v>139</v>
      </c>
      <c r="B1" s="2"/>
    </row>
    <row r="3" spans="1:12" ht="15">
      <c r="A3" s="6" t="s">
        <v>0</v>
      </c>
      <c r="B3" s="93"/>
      <c r="C3" s="93"/>
      <c r="D3" s="93"/>
      <c r="E3" s="93"/>
    </row>
    <row r="4" spans="1:12" ht="15">
      <c r="A4" s="6" t="s">
        <v>1</v>
      </c>
      <c r="B4" s="93"/>
      <c r="C4" s="93"/>
      <c r="D4" s="93"/>
      <c r="E4" s="93"/>
    </row>
    <row r="5" spans="1:12" ht="15">
      <c r="A5" s="6" t="s">
        <v>2</v>
      </c>
      <c r="B5" s="93"/>
      <c r="C5" s="93"/>
      <c r="D5" s="93"/>
      <c r="E5" s="93"/>
    </row>
    <row r="8" spans="1:12" ht="89.25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</row>
    <row r="9" spans="1:12">
      <c r="A9" s="13" t="s">
        <v>15</v>
      </c>
      <c r="B9" s="14" t="s">
        <v>137</v>
      </c>
      <c r="C9" s="32" t="s">
        <v>85</v>
      </c>
      <c r="D9" s="58">
        <v>40</v>
      </c>
      <c r="E9" s="36"/>
      <c r="F9" s="36">
        <f>Tabela66[[#This Row],[Ilość]]*Tabela66[[#This Row],[C.j. netto]]</f>
        <v>0</v>
      </c>
      <c r="G9" s="17"/>
      <c r="H9" s="18"/>
      <c r="I9" s="17"/>
      <c r="J9" s="17"/>
      <c r="K9" s="17"/>
      <c r="L9" s="60"/>
    </row>
    <row r="10" spans="1:12" ht="25.5">
      <c r="A10" s="13" t="s">
        <v>24</v>
      </c>
      <c r="B10" s="14" t="s">
        <v>138</v>
      </c>
      <c r="C10" s="32" t="s">
        <v>85</v>
      </c>
      <c r="D10" s="58">
        <v>280</v>
      </c>
      <c r="E10" s="36"/>
      <c r="F10" s="36">
        <f>Tabela66[[#This Row],[Ilość]]*Tabela66[[#This Row],[C.j. netto]]</f>
        <v>0</v>
      </c>
      <c r="G10" s="17"/>
      <c r="H10" s="18"/>
      <c r="I10" s="17"/>
      <c r="J10" s="17"/>
      <c r="K10" s="17"/>
      <c r="L10" s="60"/>
    </row>
    <row r="11" spans="1:12">
      <c r="A11" s="20" t="s">
        <v>17</v>
      </c>
      <c r="B11" s="21"/>
      <c r="C11" s="22"/>
      <c r="D11" s="22"/>
      <c r="E11" s="23"/>
      <c r="F11" s="24">
        <f>SUBTOTAL(109,Tabela66[Wartość netto])</f>
        <v>0</v>
      </c>
      <c r="G11" s="23"/>
      <c r="H11" s="22"/>
      <c r="I11" s="23"/>
      <c r="J11" s="23"/>
      <c r="K11" s="23"/>
      <c r="L11" s="25"/>
    </row>
    <row r="14" spans="1:12" ht="30">
      <c r="A14" s="26" t="s">
        <v>18</v>
      </c>
      <c r="B14" s="27"/>
    </row>
    <row r="15" spans="1:12" ht="15">
      <c r="A15" s="28" t="s">
        <v>19</v>
      </c>
      <c r="B15" s="27"/>
      <c r="L15" s="29"/>
    </row>
    <row r="16" spans="1:12" ht="15">
      <c r="A16" s="28" t="s">
        <v>20</v>
      </c>
      <c r="B16" s="27"/>
      <c r="L16" s="30" t="s">
        <v>21</v>
      </c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8A1C-16D2-4D00-9253-3B51DA1AD77C}">
  <dimension ref="A1:M53"/>
  <sheetViews>
    <sheetView topLeftCell="A4" zoomScale="120" zoomScaleNormal="120" workbookViewId="0">
      <selection activeCell="M10" sqref="M10"/>
    </sheetView>
  </sheetViews>
  <sheetFormatPr defaultRowHeight="14.25"/>
  <cols>
    <col min="1" max="1" width="12.25" customWidth="1"/>
    <col min="2" max="2" width="21" style="31" customWidth="1"/>
    <col min="3" max="4" width="9" style="3"/>
    <col min="5" max="5" width="8.875" style="4" customWidth="1"/>
    <col min="6" max="6" width="7.625" style="4" customWidth="1"/>
    <col min="7" max="7" width="11.375" customWidth="1"/>
    <col min="8" max="8" width="8.625" style="5" customWidth="1"/>
    <col min="9" max="9" width="10.5" customWidth="1"/>
    <col min="10" max="10" width="18.375" hidden="1" customWidth="1"/>
    <col min="11" max="11" width="9.5" customWidth="1"/>
    <col min="12" max="12" width="9" customWidth="1"/>
  </cols>
  <sheetData>
    <row r="1" spans="1:13" ht="15">
      <c r="A1" s="1" t="s">
        <v>171</v>
      </c>
      <c r="B1" s="2"/>
    </row>
    <row r="3" spans="1:13" ht="39.950000000000003" customHeight="1">
      <c r="A3" s="6" t="s">
        <v>0</v>
      </c>
      <c r="B3" s="93"/>
      <c r="C3" s="93"/>
      <c r="D3" s="93"/>
      <c r="E3" s="93"/>
    </row>
    <row r="4" spans="1:13" ht="39.950000000000003" customHeight="1">
      <c r="A4" s="6" t="s">
        <v>1</v>
      </c>
      <c r="B4" s="93"/>
      <c r="C4" s="93"/>
      <c r="D4" s="93"/>
      <c r="E4" s="93"/>
    </row>
    <row r="5" spans="1:13" ht="39.950000000000003" customHeight="1">
      <c r="A5" s="6" t="s">
        <v>2</v>
      </c>
      <c r="B5" s="93"/>
      <c r="C5" s="93"/>
      <c r="D5" s="93"/>
      <c r="E5" s="93"/>
    </row>
    <row r="8" spans="1:13" ht="89.25">
      <c r="A8" s="7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0" t="s">
        <v>8</v>
      </c>
      <c r="G8" s="8" t="s">
        <v>9</v>
      </c>
      <c r="H8" s="11" t="s">
        <v>10</v>
      </c>
      <c r="I8" s="8" t="s">
        <v>11</v>
      </c>
      <c r="J8" s="8" t="s">
        <v>12</v>
      </c>
      <c r="K8" s="8" t="s">
        <v>13</v>
      </c>
      <c r="L8" s="12" t="s">
        <v>14</v>
      </c>
      <c r="M8" s="55"/>
    </row>
    <row r="9" spans="1:13" ht="51">
      <c r="A9" s="62" t="s">
        <v>15</v>
      </c>
      <c r="B9" s="63" t="s">
        <v>140</v>
      </c>
      <c r="C9" s="58" t="s">
        <v>85</v>
      </c>
      <c r="D9" s="64">
        <v>120</v>
      </c>
      <c r="E9" s="59"/>
      <c r="F9" s="59">
        <f>Tabela73[[#This Row],[Ilość]]*Tabela73[[#This Row],[C.j. netto]]</f>
        <v>0</v>
      </c>
      <c r="G9" s="17"/>
      <c r="H9" s="18"/>
      <c r="I9" s="17"/>
      <c r="J9" s="17"/>
      <c r="K9" s="17"/>
      <c r="L9" s="17"/>
    </row>
    <row r="10" spans="1:13" ht="38.25">
      <c r="A10" s="62" t="s">
        <v>24</v>
      </c>
      <c r="B10" s="63" t="s">
        <v>141</v>
      </c>
      <c r="C10" s="58" t="s">
        <v>85</v>
      </c>
      <c r="D10" s="58">
        <v>120</v>
      </c>
      <c r="E10" s="59"/>
      <c r="F10" s="59">
        <f>Tabela73[[#This Row],[Ilość]]*Tabela73[[#This Row],[C.j. netto]]</f>
        <v>0</v>
      </c>
      <c r="G10" s="17"/>
      <c r="H10" s="18"/>
      <c r="I10" s="17"/>
      <c r="J10" s="17"/>
      <c r="K10" s="17"/>
      <c r="L10" s="17"/>
    </row>
    <row r="11" spans="1:13" ht="25.5">
      <c r="A11" s="62" t="s">
        <v>25</v>
      </c>
      <c r="B11" s="63" t="s">
        <v>142</v>
      </c>
      <c r="C11" s="58" t="s">
        <v>85</v>
      </c>
      <c r="D11" s="58">
        <v>120</v>
      </c>
      <c r="E11" s="59"/>
      <c r="F11" s="59">
        <f>Tabela73[[#This Row],[Ilość]]*Tabela73[[#This Row],[C.j. netto]]</f>
        <v>0</v>
      </c>
      <c r="G11" s="17"/>
      <c r="H11" s="18"/>
      <c r="I11" s="17"/>
      <c r="J11" s="17"/>
      <c r="K11" s="17"/>
      <c r="L11" s="17"/>
    </row>
    <row r="12" spans="1:13">
      <c r="A12" s="62" t="s">
        <v>26</v>
      </c>
      <c r="B12" s="63" t="s">
        <v>143</v>
      </c>
      <c r="C12" s="58" t="s">
        <v>54</v>
      </c>
      <c r="D12" s="65">
        <v>1400</v>
      </c>
      <c r="E12" s="59"/>
      <c r="F12" s="59">
        <f>Tabela73[[#This Row],[Ilość]]*Tabela73[[#This Row],[C.j. netto]]</f>
        <v>0</v>
      </c>
      <c r="G12" s="17"/>
      <c r="H12" s="18"/>
      <c r="I12" s="17"/>
      <c r="J12" s="17"/>
      <c r="K12" s="17"/>
      <c r="L12" s="17"/>
    </row>
    <row r="13" spans="1:13" ht="25.5">
      <c r="A13" s="62" t="s">
        <v>27</v>
      </c>
      <c r="B13" s="63" t="s">
        <v>144</v>
      </c>
      <c r="C13" s="58" t="s">
        <v>85</v>
      </c>
      <c r="D13" s="58">
        <v>140</v>
      </c>
      <c r="E13" s="59"/>
      <c r="F13" s="59">
        <f>Tabela73[[#This Row],[Ilość]]*Tabela73[[#This Row],[C.j. netto]]</f>
        <v>0</v>
      </c>
      <c r="G13" s="17"/>
      <c r="H13" s="18"/>
      <c r="I13" s="17"/>
      <c r="J13" s="17"/>
      <c r="K13" s="17"/>
      <c r="L13" s="17"/>
    </row>
    <row r="14" spans="1:13" ht="25.5">
      <c r="A14" s="62" t="s">
        <v>28</v>
      </c>
      <c r="B14" s="63" t="s">
        <v>145</v>
      </c>
      <c r="C14" s="58" t="s">
        <v>85</v>
      </c>
      <c r="D14" s="58">
        <v>1100</v>
      </c>
      <c r="E14" s="59"/>
      <c r="F14" s="59">
        <f>Tabela73[[#This Row],[Ilość]]*Tabela73[[#This Row],[C.j. netto]]</f>
        <v>0</v>
      </c>
      <c r="G14" s="17"/>
      <c r="H14" s="18"/>
      <c r="I14" s="17"/>
      <c r="J14" s="17"/>
      <c r="K14" s="17"/>
      <c r="L14" s="17"/>
    </row>
    <row r="15" spans="1:13">
      <c r="A15" s="62" t="s">
        <v>29</v>
      </c>
      <c r="B15" s="63" t="s">
        <v>193</v>
      </c>
      <c r="C15" s="58" t="s">
        <v>54</v>
      </c>
      <c r="D15" s="58">
        <v>45</v>
      </c>
      <c r="E15" s="59"/>
      <c r="F15" s="59">
        <f>Tabela73[[#This Row],[Ilość]]*Tabela73[[#This Row],[C.j. netto]]</f>
        <v>0</v>
      </c>
      <c r="G15" s="17"/>
      <c r="H15" s="18"/>
      <c r="I15" s="17"/>
      <c r="J15" s="17"/>
      <c r="K15" s="17"/>
      <c r="L15" s="17"/>
    </row>
    <row r="16" spans="1:13">
      <c r="A16" s="62" t="s">
        <v>46</v>
      </c>
      <c r="B16" s="63" t="s">
        <v>195</v>
      </c>
      <c r="C16" s="58" t="s">
        <v>54</v>
      </c>
      <c r="D16" s="65">
        <v>1800</v>
      </c>
      <c r="E16" s="59"/>
      <c r="F16" s="59">
        <f>Tabela73[[#This Row],[Ilość]]*Tabela73[[#This Row],[C.j. netto]]</f>
        <v>0</v>
      </c>
      <c r="G16" s="17"/>
      <c r="H16" s="18"/>
      <c r="I16" s="17"/>
      <c r="J16" s="17"/>
      <c r="K16" s="17"/>
      <c r="L16" s="17"/>
    </row>
    <row r="17" spans="1:12">
      <c r="A17" s="62" t="s">
        <v>49</v>
      </c>
      <c r="B17" s="63" t="s">
        <v>194</v>
      </c>
      <c r="C17" s="58" t="s">
        <v>54</v>
      </c>
      <c r="D17" s="58">
        <v>70</v>
      </c>
      <c r="E17" s="59"/>
      <c r="F17" s="59">
        <f>Tabela73[[#This Row],[Ilość]]*Tabela73[[#This Row],[C.j. netto]]</f>
        <v>0</v>
      </c>
      <c r="G17" s="17"/>
      <c r="H17" s="18"/>
      <c r="I17" s="17"/>
      <c r="J17" s="17"/>
      <c r="K17" s="17"/>
      <c r="L17" s="17"/>
    </row>
    <row r="18" spans="1:12" ht="51">
      <c r="A18" s="62" t="s">
        <v>60</v>
      </c>
      <c r="B18" s="63" t="s">
        <v>146</v>
      </c>
      <c r="C18" s="58" t="s">
        <v>147</v>
      </c>
      <c r="D18" s="58">
        <v>60</v>
      </c>
      <c r="E18" s="59"/>
      <c r="F18" s="59">
        <f>Tabela73[[#This Row],[Ilość]]*Tabela73[[#This Row],[C.j. netto]]</f>
        <v>0</v>
      </c>
      <c r="G18" s="17"/>
      <c r="H18" s="18"/>
      <c r="I18" s="17"/>
      <c r="J18" s="17"/>
      <c r="K18" s="17"/>
      <c r="L18" s="17"/>
    </row>
    <row r="19" spans="1:12" ht="38.25">
      <c r="A19" s="62" t="s">
        <v>62</v>
      </c>
      <c r="B19" s="63" t="s">
        <v>148</v>
      </c>
      <c r="C19" s="58" t="s">
        <v>54</v>
      </c>
      <c r="D19" s="58">
        <v>1800</v>
      </c>
      <c r="E19" s="59"/>
      <c r="F19" s="59">
        <f>Tabela73[[#This Row],[Ilość]]*Tabela73[[#This Row],[C.j. netto]]</f>
        <v>0</v>
      </c>
      <c r="G19" s="17"/>
      <c r="H19" s="18"/>
      <c r="I19" s="17"/>
      <c r="J19" s="17"/>
      <c r="K19" s="17"/>
      <c r="L19" s="17"/>
    </row>
    <row r="20" spans="1:12" ht="38.25">
      <c r="A20" s="62" t="s">
        <v>64</v>
      </c>
      <c r="B20" s="63" t="s">
        <v>149</v>
      </c>
      <c r="C20" s="58" t="s">
        <v>54</v>
      </c>
      <c r="D20" s="65">
        <v>500</v>
      </c>
      <c r="E20" s="59"/>
      <c r="F20" s="59">
        <f>Tabela73[[#This Row],[Ilość]]*Tabela73[[#This Row],[C.j. netto]]</f>
        <v>0</v>
      </c>
      <c r="G20" s="17"/>
      <c r="H20" s="18"/>
      <c r="I20" s="17"/>
      <c r="J20" s="17"/>
      <c r="K20" s="17"/>
      <c r="L20" s="17"/>
    </row>
    <row r="21" spans="1:12" ht="38.25">
      <c r="A21" s="62" t="s">
        <v>66</v>
      </c>
      <c r="B21" s="63" t="s">
        <v>150</v>
      </c>
      <c r="C21" s="58" t="s">
        <v>54</v>
      </c>
      <c r="D21" s="65">
        <v>1400</v>
      </c>
      <c r="E21" s="59"/>
      <c r="F21" s="59">
        <f>Tabela73[[#This Row],[Ilość]]*Tabela73[[#This Row],[C.j. netto]]</f>
        <v>0</v>
      </c>
      <c r="G21" s="17"/>
      <c r="H21" s="18"/>
      <c r="I21" s="17"/>
      <c r="J21" s="17"/>
      <c r="K21" s="17"/>
      <c r="L21" s="17"/>
    </row>
    <row r="22" spans="1:12" ht="25.5">
      <c r="A22" s="62" t="s">
        <v>68</v>
      </c>
      <c r="B22" s="63" t="s">
        <v>151</v>
      </c>
      <c r="C22" s="58" t="s">
        <v>85</v>
      </c>
      <c r="D22" s="58">
        <v>20</v>
      </c>
      <c r="E22" s="59"/>
      <c r="F22" s="59">
        <f>Tabela73[[#This Row],[Ilość]]*Tabela73[[#This Row],[C.j. netto]]</f>
        <v>0</v>
      </c>
      <c r="G22" s="17"/>
      <c r="H22" s="18"/>
      <c r="I22" s="17"/>
      <c r="J22" s="17"/>
      <c r="K22" s="17"/>
      <c r="L22" s="17"/>
    </row>
    <row r="23" spans="1:12" ht="25.5">
      <c r="A23" s="62" t="s">
        <v>70</v>
      </c>
      <c r="B23" s="63" t="s">
        <v>152</v>
      </c>
      <c r="C23" s="58" t="s">
        <v>85</v>
      </c>
      <c r="D23" s="58">
        <v>15</v>
      </c>
      <c r="E23" s="59"/>
      <c r="F23" s="59">
        <f>Tabela73[[#This Row],[Ilość]]*Tabela73[[#This Row],[C.j. netto]]</f>
        <v>0</v>
      </c>
      <c r="G23" s="17"/>
      <c r="H23" s="18"/>
      <c r="I23" s="17"/>
      <c r="J23" s="17"/>
      <c r="K23" s="17"/>
      <c r="L23" s="17"/>
    </row>
    <row r="24" spans="1:12" ht="38.25">
      <c r="A24" s="62" t="s">
        <v>76</v>
      </c>
      <c r="B24" s="63" t="s">
        <v>153</v>
      </c>
      <c r="C24" s="58" t="s">
        <v>54</v>
      </c>
      <c r="D24" s="58">
        <v>100</v>
      </c>
      <c r="E24" s="59"/>
      <c r="F24" s="59">
        <f>Tabela73[[#This Row],[Ilość]]*Tabela73[[#This Row],[C.j. netto]]</f>
        <v>0</v>
      </c>
      <c r="G24" s="17"/>
      <c r="H24" s="18"/>
      <c r="I24" s="17"/>
      <c r="J24" s="17"/>
      <c r="K24" s="17"/>
      <c r="L24" s="17"/>
    </row>
    <row r="25" spans="1:12" ht="38.25">
      <c r="A25" s="62" t="s">
        <v>78</v>
      </c>
      <c r="B25" s="63" t="s">
        <v>154</v>
      </c>
      <c r="C25" s="58" t="s">
        <v>54</v>
      </c>
      <c r="D25" s="65">
        <v>1700</v>
      </c>
      <c r="E25" s="59"/>
      <c r="F25" s="59">
        <f>Tabela73[[#This Row],[Ilość]]*Tabela73[[#This Row],[C.j. netto]]</f>
        <v>0</v>
      </c>
      <c r="G25" s="17"/>
      <c r="H25" s="18"/>
      <c r="I25" s="17"/>
      <c r="J25" s="17"/>
      <c r="K25" s="17"/>
      <c r="L25" s="17"/>
    </row>
    <row r="26" spans="1:12" ht="38.25">
      <c r="A26" s="66" t="s">
        <v>79</v>
      </c>
      <c r="B26" s="57" t="s">
        <v>155</v>
      </c>
      <c r="C26" s="58" t="s">
        <v>54</v>
      </c>
      <c r="D26" s="58">
        <v>100</v>
      </c>
      <c r="E26" s="59"/>
      <c r="F26" s="59">
        <f>Tabela73[[#This Row],[Ilość]]*Tabela73[[#This Row],[C.j. netto]]</f>
        <v>0</v>
      </c>
      <c r="G26" s="17"/>
      <c r="H26" s="18"/>
      <c r="I26" s="17"/>
      <c r="J26" s="17"/>
      <c r="K26" s="17"/>
      <c r="L26" s="17"/>
    </row>
    <row r="27" spans="1:12" ht="38.25">
      <c r="A27" s="66" t="s">
        <v>80</v>
      </c>
      <c r="B27" s="63" t="s">
        <v>156</v>
      </c>
      <c r="C27" s="58" t="s">
        <v>54</v>
      </c>
      <c r="D27" s="58">
        <v>200</v>
      </c>
      <c r="E27" s="67"/>
      <c r="F27" s="59">
        <f>Tabela73[[#This Row],[Ilość]]*Tabela73[[#This Row],[C.j. netto]]</f>
        <v>0</v>
      </c>
      <c r="G27" s="17"/>
      <c r="H27" s="18"/>
      <c r="I27" s="17"/>
      <c r="J27" s="17"/>
      <c r="K27" s="17"/>
      <c r="L27" s="17"/>
    </row>
    <row r="28" spans="1:12" ht="38.25">
      <c r="A28" s="66" t="s">
        <v>81</v>
      </c>
      <c r="B28" s="57" t="s">
        <v>157</v>
      </c>
      <c r="C28" s="58" t="s">
        <v>54</v>
      </c>
      <c r="D28" s="65">
        <v>3000</v>
      </c>
      <c r="E28" s="59"/>
      <c r="F28" s="59">
        <f>Tabela73[[#This Row],[Ilość]]*Tabela73[[#This Row],[C.j. netto]]</f>
        <v>0</v>
      </c>
      <c r="G28" s="17"/>
      <c r="H28" s="18"/>
      <c r="I28" s="17"/>
      <c r="J28" s="17"/>
      <c r="K28" s="17"/>
      <c r="L28" s="17"/>
    </row>
    <row r="29" spans="1:12" ht="38.25">
      <c r="A29" s="66" t="s">
        <v>83</v>
      </c>
      <c r="B29" s="63" t="s">
        <v>158</v>
      </c>
      <c r="C29" s="58" t="s">
        <v>54</v>
      </c>
      <c r="D29" s="58">
        <v>400</v>
      </c>
      <c r="E29" s="67"/>
      <c r="F29" s="59">
        <f>Tabela73[[#This Row],[Ilość]]*Tabela73[[#This Row],[C.j. netto]]</f>
        <v>0</v>
      </c>
      <c r="G29" s="17"/>
      <c r="H29" s="18"/>
      <c r="I29" s="17"/>
      <c r="J29" s="17"/>
      <c r="K29" s="17"/>
      <c r="L29" s="17"/>
    </row>
    <row r="30" spans="1:12" ht="25.5">
      <c r="A30" s="66" t="s">
        <v>86</v>
      </c>
      <c r="B30" s="63" t="s">
        <v>159</v>
      </c>
      <c r="C30" s="58" t="s">
        <v>54</v>
      </c>
      <c r="D30" s="58">
        <v>1000</v>
      </c>
      <c r="E30" s="67"/>
      <c r="F30" s="59">
        <f>Tabela73[[#This Row],[Ilość]]*Tabela73[[#This Row],[C.j. netto]]</f>
        <v>0</v>
      </c>
      <c r="G30" s="17"/>
      <c r="H30" s="18"/>
      <c r="I30" s="17"/>
      <c r="J30" s="17"/>
      <c r="K30" s="17"/>
      <c r="L30" s="17"/>
    </row>
    <row r="31" spans="1:12" ht="25.5">
      <c r="A31" s="66" t="s">
        <v>88</v>
      </c>
      <c r="B31" s="63" t="s">
        <v>160</v>
      </c>
      <c r="C31" s="58" t="s">
        <v>54</v>
      </c>
      <c r="D31" s="58">
        <v>250</v>
      </c>
      <c r="E31" s="67"/>
      <c r="F31" s="59">
        <f>Tabela73[[#This Row],[Ilość]]*Tabela73[[#This Row],[C.j. netto]]</f>
        <v>0</v>
      </c>
      <c r="G31" s="17"/>
      <c r="H31" s="18"/>
      <c r="I31" s="17"/>
      <c r="J31" s="17"/>
      <c r="K31" s="17"/>
      <c r="L31" s="17"/>
    </row>
    <row r="32" spans="1:12" ht="25.5">
      <c r="A32" s="66" t="s">
        <v>90</v>
      </c>
      <c r="B32" s="63" t="s">
        <v>161</v>
      </c>
      <c r="C32" s="58" t="s">
        <v>85</v>
      </c>
      <c r="D32" s="58">
        <v>430</v>
      </c>
      <c r="E32" s="67"/>
      <c r="F32" s="59">
        <f>Tabela73[[#This Row],[Ilość]]*Tabela73[[#This Row],[C.j. netto]]</f>
        <v>0</v>
      </c>
      <c r="G32" s="17"/>
      <c r="H32" s="18"/>
      <c r="I32" s="17"/>
      <c r="J32" s="17"/>
      <c r="K32" s="17"/>
      <c r="L32" s="17"/>
    </row>
    <row r="33" spans="1:12" ht="25.5">
      <c r="A33" s="66" t="s">
        <v>92</v>
      </c>
      <c r="B33" s="63" t="s">
        <v>162</v>
      </c>
      <c r="C33" s="58" t="s">
        <v>85</v>
      </c>
      <c r="D33" s="58">
        <v>300</v>
      </c>
      <c r="E33" s="67"/>
      <c r="F33" s="59">
        <f>Tabela73[[#This Row],[Ilość]]*Tabela73[[#This Row],[C.j. netto]]</f>
        <v>0</v>
      </c>
      <c r="G33" s="17"/>
      <c r="H33" s="18"/>
      <c r="I33" s="17"/>
      <c r="J33" s="17"/>
      <c r="K33" s="17"/>
      <c r="L33" s="17"/>
    </row>
    <row r="34" spans="1:12" ht="25.5">
      <c r="A34" s="66" t="s">
        <v>94</v>
      </c>
      <c r="B34" s="63" t="s">
        <v>163</v>
      </c>
      <c r="C34" s="58" t="s">
        <v>85</v>
      </c>
      <c r="D34" s="58">
        <v>400</v>
      </c>
      <c r="E34" s="67"/>
      <c r="F34" s="59">
        <f>Tabela73[[#This Row],[Ilość]]*Tabela73[[#This Row],[C.j. netto]]</f>
        <v>0</v>
      </c>
      <c r="G34" s="17"/>
      <c r="H34" s="18"/>
      <c r="I34" s="17"/>
      <c r="J34" s="17"/>
      <c r="K34" s="17"/>
      <c r="L34" s="17"/>
    </row>
    <row r="35" spans="1:12" ht="25.5">
      <c r="A35" s="66" t="s">
        <v>96</v>
      </c>
      <c r="B35" s="63" t="s">
        <v>164</v>
      </c>
      <c r="C35" s="58" t="s">
        <v>85</v>
      </c>
      <c r="D35" s="58">
        <v>400</v>
      </c>
      <c r="E35" s="67"/>
      <c r="F35" s="59">
        <f>Tabela73[[#This Row],[Ilość]]*Tabela73[[#This Row],[C.j. netto]]</f>
        <v>0</v>
      </c>
      <c r="G35" s="17"/>
      <c r="H35" s="18"/>
      <c r="I35" s="17"/>
      <c r="J35" s="17"/>
      <c r="K35" s="17"/>
      <c r="L35" s="17"/>
    </row>
    <row r="36" spans="1:12" ht="25.5">
      <c r="A36" s="66" t="s">
        <v>98</v>
      </c>
      <c r="B36" s="63" t="s">
        <v>165</v>
      </c>
      <c r="C36" s="58" t="s">
        <v>85</v>
      </c>
      <c r="D36" s="58">
        <v>10</v>
      </c>
      <c r="E36" s="67"/>
      <c r="F36" s="59">
        <f>Tabela73[[#This Row],[Ilość]]*Tabela73[[#This Row],[C.j. netto]]</f>
        <v>0</v>
      </c>
      <c r="G36" s="17"/>
      <c r="H36" s="18"/>
      <c r="I36" s="17"/>
      <c r="J36" s="17"/>
      <c r="K36" s="17"/>
      <c r="L36" s="17"/>
    </row>
    <row r="37" spans="1:12" ht="25.5">
      <c r="A37" s="66" t="s">
        <v>100</v>
      </c>
      <c r="B37" s="63" t="s">
        <v>166</v>
      </c>
      <c r="C37" s="58" t="s">
        <v>85</v>
      </c>
      <c r="D37" s="58">
        <v>10</v>
      </c>
      <c r="E37" s="67"/>
      <c r="F37" s="59">
        <f>Tabela73[[#This Row],[Ilość]]*Tabela73[[#This Row],[C.j. netto]]</f>
        <v>0</v>
      </c>
      <c r="G37" s="17"/>
      <c r="H37" s="18"/>
      <c r="I37" s="17"/>
      <c r="J37" s="17"/>
      <c r="K37" s="17"/>
      <c r="L37" s="17"/>
    </row>
    <row r="38" spans="1:12" ht="25.5">
      <c r="A38" s="66" t="s">
        <v>167</v>
      </c>
      <c r="B38" s="63" t="s">
        <v>168</v>
      </c>
      <c r="C38" s="58" t="s">
        <v>85</v>
      </c>
      <c r="D38" s="58">
        <v>40</v>
      </c>
      <c r="E38" s="67"/>
      <c r="F38" s="59">
        <f>Tabela73[[#This Row],[Ilość]]*Tabela73[[#This Row],[C.j. netto]]</f>
        <v>0</v>
      </c>
      <c r="G38" s="17"/>
      <c r="H38" s="18"/>
      <c r="I38" s="17"/>
      <c r="J38" s="17"/>
      <c r="K38" s="17"/>
      <c r="L38" s="17"/>
    </row>
    <row r="39" spans="1:12" ht="51">
      <c r="A39" s="66" t="s">
        <v>169</v>
      </c>
      <c r="B39" s="63" t="s">
        <v>170</v>
      </c>
      <c r="C39" s="58" t="s">
        <v>33</v>
      </c>
      <c r="D39" s="58">
        <v>3500</v>
      </c>
      <c r="E39" s="59"/>
      <c r="F39" s="59">
        <f>Tabela73[[#This Row],[Ilość]]*Tabela73[[#This Row],[C.j. netto]]</f>
        <v>0</v>
      </c>
      <c r="G39" s="17"/>
      <c r="H39" s="18"/>
      <c r="I39" s="17"/>
      <c r="J39" s="17"/>
      <c r="K39" s="17"/>
      <c r="L39" s="17"/>
    </row>
    <row r="40" spans="1:12">
      <c r="A40" s="49" t="s">
        <v>17</v>
      </c>
      <c r="B40" s="50"/>
      <c r="C40" s="51"/>
      <c r="D40" s="51"/>
      <c r="E40" s="52"/>
      <c r="F40" s="53">
        <f>SUBTOTAL(109,Tabela73[Wartość netto])</f>
        <v>0</v>
      </c>
      <c r="G40" s="52"/>
      <c r="H40" s="51"/>
      <c r="I40" s="52"/>
      <c r="J40" s="52"/>
      <c r="K40" s="52"/>
      <c r="L40" s="52"/>
    </row>
    <row r="41" spans="1:12">
      <c r="A41" s="34"/>
      <c r="B41" s="54"/>
      <c r="E41"/>
      <c r="F41" s="33"/>
      <c r="H41" s="3"/>
    </row>
    <row r="42" spans="1:12" ht="30">
      <c r="A42" s="26" t="s">
        <v>18</v>
      </c>
      <c r="B42" s="27"/>
    </row>
    <row r="43" spans="1:12" ht="15">
      <c r="A43" s="28" t="s">
        <v>19</v>
      </c>
      <c r="B43" s="27"/>
      <c r="L43" s="29"/>
    </row>
    <row r="44" spans="1:12" ht="15">
      <c r="A44" s="28" t="s">
        <v>20</v>
      </c>
      <c r="B44" s="27"/>
      <c r="L44" s="30" t="s">
        <v>21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5</vt:i4>
      </vt:variant>
    </vt:vector>
  </HeadingPairs>
  <TitlesOfParts>
    <vt:vector size="19" baseType="lpstr">
      <vt:lpstr>z1</vt:lpstr>
      <vt:lpstr>z2</vt:lpstr>
      <vt:lpstr>z3</vt:lpstr>
      <vt:lpstr>z4</vt:lpstr>
      <vt:lpstr>z5</vt:lpstr>
      <vt:lpstr>z6</vt:lpstr>
      <vt:lpstr>z7</vt:lpstr>
      <vt:lpstr>z8</vt:lpstr>
      <vt:lpstr>z9</vt:lpstr>
      <vt:lpstr>z10</vt:lpstr>
      <vt:lpstr>z11</vt:lpstr>
      <vt:lpstr>z12</vt:lpstr>
      <vt:lpstr>z13</vt:lpstr>
      <vt:lpstr>z14</vt:lpstr>
      <vt:lpstr>'z1'!Obszar_wydruku</vt:lpstr>
      <vt:lpstr>'z2'!Obszar_wydruku</vt:lpstr>
      <vt:lpstr>'z3'!Obszar_wydruku</vt:lpstr>
      <vt:lpstr>'z4'!Obszar_wydruku</vt:lpstr>
      <vt:lpstr>'z5'!Obszar_wydruku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Bochniarz</dc:creator>
  <cp:lastModifiedBy>Zamówienia Publiczne</cp:lastModifiedBy>
  <cp:lastPrinted>2025-02-27T13:29:29Z</cp:lastPrinted>
  <dcterms:created xsi:type="dcterms:W3CDTF">2024-11-25T09:39:18Z</dcterms:created>
  <dcterms:modified xsi:type="dcterms:W3CDTF">2025-02-27T13:30:01Z</dcterms:modified>
</cp:coreProperties>
</file>