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150-16\Desktop\postępowania\98-2024 produkty lecznicze\Ogłoszenie\"/>
    </mc:Choice>
  </mc:AlternateContent>
  <xr:revisionPtr revIDLastSave="0" documentId="13_ncr:1_{2E127A4D-2DF2-4F5F-B7E0-BEE078136A10}" xr6:coauthVersionLast="36" xr6:coauthVersionMax="47" xr10:uidLastSave="{00000000-0000-0000-0000-000000000000}"/>
  <bookViews>
    <workbookView xWindow="0" yWindow="0" windowWidth="28800" windowHeight="12105" activeTab="19" xr2:uid="{D0EE762A-4119-4AB0-A22B-D9958FAABE1F}"/>
  </bookViews>
  <sheets>
    <sheet name="Z1" sheetId="98" r:id="rId1"/>
    <sheet name="Z2" sheetId="99" r:id="rId2"/>
    <sheet name="Z3" sheetId="100" r:id="rId3"/>
    <sheet name="Z4" sheetId="101" r:id="rId4"/>
    <sheet name="Z5" sheetId="103" r:id="rId5"/>
    <sheet name="Z6" sheetId="104" r:id="rId6"/>
    <sheet name="Z7" sheetId="106" r:id="rId7"/>
    <sheet name="Z8" sheetId="107" r:id="rId8"/>
    <sheet name="Z9" sheetId="108" r:id="rId9"/>
    <sheet name="Z10" sheetId="109" r:id="rId10"/>
    <sheet name="Z11" sheetId="110" r:id="rId11"/>
    <sheet name="Z12" sheetId="112" r:id="rId12"/>
    <sheet name="Z13" sheetId="113" r:id="rId13"/>
    <sheet name="Z14" sheetId="114" r:id="rId14"/>
    <sheet name="Z15" sheetId="116" r:id="rId15"/>
    <sheet name="Z16" sheetId="118" r:id="rId16"/>
    <sheet name="Z17" sheetId="119" r:id="rId17"/>
    <sheet name="Z18" sheetId="120" r:id="rId18"/>
    <sheet name="Z19" sheetId="121" r:id="rId19"/>
    <sheet name="Z20" sheetId="122" r:id="rId20"/>
    <sheet name="Z21" sheetId="123" r:id="rId21"/>
    <sheet name="Z22" sheetId="124" r:id="rId22"/>
    <sheet name="Z23" sheetId="125" r:id="rId23"/>
    <sheet name="Z24" sheetId="126" r:id="rId24"/>
    <sheet name="Z25" sheetId="127" r:id="rId25"/>
    <sheet name="Z26" sheetId="128" r:id="rId26"/>
    <sheet name="Z27" sheetId="129" r:id="rId27"/>
    <sheet name="Z28" sheetId="130" r:id="rId28"/>
    <sheet name="Z29" sheetId="131" r:id="rId29"/>
    <sheet name="Z30" sheetId="132" r:id="rId30"/>
    <sheet name="Z31" sheetId="133" r:id="rId31"/>
    <sheet name="Z32" sheetId="134" r:id="rId32"/>
    <sheet name="Z33" sheetId="136" r:id="rId33"/>
    <sheet name="Z34" sheetId="137" r:id="rId34"/>
    <sheet name="Z35" sheetId="138" r:id="rId35"/>
    <sheet name="Z36" sheetId="139" r:id="rId36"/>
    <sheet name="Z37" sheetId="140" r:id="rId37"/>
    <sheet name="Z38" sheetId="141" r:id="rId38"/>
    <sheet name="Z39" sheetId="142" r:id="rId39"/>
    <sheet name="Z40" sheetId="143" r:id="rId40"/>
    <sheet name="Z41" sheetId="144" r:id="rId41"/>
    <sheet name="Z42" sheetId="145" r:id="rId42"/>
    <sheet name="Z43" sheetId="146" r:id="rId43"/>
    <sheet name="Z44" sheetId="147" r:id="rId44"/>
    <sheet name="Z45" sheetId="148" r:id="rId45"/>
    <sheet name="Z46" sheetId="149" r:id="rId46"/>
    <sheet name="Z47" sheetId="150" r:id="rId47"/>
    <sheet name="Z48" sheetId="151" r:id="rId48"/>
    <sheet name="Z49" sheetId="152" r:id="rId49"/>
    <sheet name="Z50" sheetId="153" r:id="rId50"/>
    <sheet name="Z51" sheetId="154" r:id="rId51"/>
    <sheet name="Z52" sheetId="155" r:id="rId52"/>
    <sheet name="Z53" sheetId="156" r:id="rId53"/>
    <sheet name="Z54" sheetId="157" r:id="rId54"/>
    <sheet name="Z55" sheetId="158" r:id="rId55"/>
    <sheet name="Z56" sheetId="159" r:id="rId56"/>
    <sheet name="Z57" sheetId="160" r:id="rId57"/>
    <sheet name="Z58" sheetId="161" r:id="rId58"/>
    <sheet name="Z59" sheetId="162" r:id="rId59"/>
    <sheet name="Z60" sheetId="163" r:id="rId60"/>
    <sheet name="Z61" sheetId="164" r:id="rId61"/>
    <sheet name="Z62" sheetId="165" r:id="rId62"/>
    <sheet name="Z63" sheetId="166" r:id="rId63"/>
    <sheet name="Z64" sheetId="189" r:id="rId64"/>
    <sheet name="Z65" sheetId="171" r:id="rId65"/>
    <sheet name="Z66" sheetId="172" r:id="rId66"/>
    <sheet name="Z67" sheetId="173" r:id="rId67"/>
    <sheet name="Z68" sheetId="174" r:id="rId68"/>
    <sheet name="Z69" sheetId="175" r:id="rId69"/>
    <sheet name="Z70" sheetId="177" r:id="rId70"/>
    <sheet name="Z71" sheetId="178" r:id="rId71"/>
    <sheet name="Z72" sheetId="179" r:id="rId72"/>
    <sheet name="Z73" sheetId="180" r:id="rId73"/>
    <sheet name="Z74" sheetId="181" r:id="rId74"/>
    <sheet name="Z75" sheetId="182" r:id="rId75"/>
    <sheet name="Z76" sheetId="183" r:id="rId76"/>
    <sheet name="Z77" sheetId="187" r:id="rId77"/>
    <sheet name="Z78" sheetId="188" r:id="rId78"/>
    <sheet name="Z79" sheetId="193" r:id="rId79"/>
    <sheet name="Z80" sheetId="194" r:id="rId80"/>
    <sheet name="Z81" sheetId="195" r:id="rId81"/>
  </sheets>
  <definedNames>
    <definedName name="_xlnm.Print_Area" localSheetId="0">'Z1'!$A:$L</definedName>
    <definedName name="_xlnm.Print_Area" localSheetId="9">'Z10'!$A:$L</definedName>
    <definedName name="_xlnm.Print_Area" localSheetId="10">'Z11'!$A:$L</definedName>
    <definedName name="_xlnm.Print_Area" localSheetId="11">'Z12'!$A:$L</definedName>
    <definedName name="_xlnm.Print_Area" localSheetId="12">'Z13'!$A:$L</definedName>
    <definedName name="_xlnm.Print_Area" localSheetId="13">'Z14'!$A:$L</definedName>
    <definedName name="_xlnm.Print_Area" localSheetId="14">'Z15'!$A:$L</definedName>
    <definedName name="_xlnm.Print_Area" localSheetId="15">'Z16'!$A:$L</definedName>
    <definedName name="_xlnm.Print_Area" localSheetId="16">'Z17'!$A:$L</definedName>
    <definedName name="_xlnm.Print_Area" localSheetId="17">'Z18'!$A:$L</definedName>
    <definedName name="_xlnm.Print_Area" localSheetId="18">'Z19'!$A:$L</definedName>
    <definedName name="_xlnm.Print_Area" localSheetId="1">'Z2'!$A:$L</definedName>
    <definedName name="_xlnm.Print_Area" localSheetId="19">'Z20'!$A:$L</definedName>
    <definedName name="_xlnm.Print_Area" localSheetId="20">'Z21'!$A:$L</definedName>
    <definedName name="_xlnm.Print_Area" localSheetId="21">'Z22'!$A:$L</definedName>
    <definedName name="_xlnm.Print_Area" localSheetId="22">'Z23'!$A:$L</definedName>
    <definedName name="_xlnm.Print_Area" localSheetId="23">'Z24'!$A:$L</definedName>
    <definedName name="_xlnm.Print_Area" localSheetId="24">'Z25'!$A:$L</definedName>
    <definedName name="_xlnm.Print_Area" localSheetId="25">'Z26'!$A:$L</definedName>
    <definedName name="_xlnm.Print_Area" localSheetId="26">'Z27'!$A:$L</definedName>
    <definedName name="_xlnm.Print_Area" localSheetId="27">'Z28'!$A:$L</definedName>
    <definedName name="_xlnm.Print_Area" localSheetId="28">'Z29'!$A:$L</definedName>
    <definedName name="_xlnm.Print_Area" localSheetId="2">'Z3'!$A:$L</definedName>
    <definedName name="_xlnm.Print_Area" localSheetId="29">'Z30'!$A:$L</definedName>
    <definedName name="_xlnm.Print_Area" localSheetId="30">'Z31'!$A:$L</definedName>
    <definedName name="_xlnm.Print_Area" localSheetId="31">'Z32'!$A:$L</definedName>
    <definedName name="_xlnm.Print_Area" localSheetId="32">'Z33'!$A:$L</definedName>
    <definedName name="_xlnm.Print_Area" localSheetId="33">'Z34'!$A:$L</definedName>
    <definedName name="_xlnm.Print_Area" localSheetId="34">'Z35'!$A:$L</definedName>
    <definedName name="_xlnm.Print_Area" localSheetId="35">'Z36'!$A:$L</definedName>
    <definedName name="_xlnm.Print_Area" localSheetId="36">'Z37'!$A:$L</definedName>
    <definedName name="_xlnm.Print_Area" localSheetId="37">'Z38'!$A:$L</definedName>
    <definedName name="_xlnm.Print_Area" localSheetId="38">'Z39'!$A:$L</definedName>
    <definedName name="_xlnm.Print_Area" localSheetId="3">'Z4'!$A:$L</definedName>
    <definedName name="_xlnm.Print_Area" localSheetId="39">'Z40'!$A:$L</definedName>
    <definedName name="_xlnm.Print_Area" localSheetId="40">'Z41'!$A:$L</definedName>
    <definedName name="_xlnm.Print_Area" localSheetId="41">'Z42'!$A:$L</definedName>
    <definedName name="_xlnm.Print_Area" localSheetId="42">'Z43'!$A:$L</definedName>
    <definedName name="_xlnm.Print_Area" localSheetId="43">'Z44'!$A:$L</definedName>
    <definedName name="_xlnm.Print_Area" localSheetId="44">'Z45'!$A:$L</definedName>
    <definedName name="_xlnm.Print_Area" localSheetId="45">'Z46'!$A:$L</definedName>
    <definedName name="_xlnm.Print_Area" localSheetId="46">'Z47'!$A:$L</definedName>
    <definedName name="_xlnm.Print_Area" localSheetId="47">'Z48'!$A:$L</definedName>
    <definedName name="_xlnm.Print_Area" localSheetId="48">'Z49'!$A:$L</definedName>
    <definedName name="_xlnm.Print_Area" localSheetId="4">'Z5'!$A:$L</definedName>
    <definedName name="_xlnm.Print_Area" localSheetId="49">'Z50'!$A:$L</definedName>
    <definedName name="_xlnm.Print_Area" localSheetId="50">'Z51'!$A:$L</definedName>
    <definedName name="_xlnm.Print_Area" localSheetId="51">'Z52'!$A:$L</definedName>
    <definedName name="_xlnm.Print_Area" localSheetId="52">'Z53'!$A:$L</definedName>
    <definedName name="_xlnm.Print_Area" localSheetId="53">'Z54'!$A:$L</definedName>
    <definedName name="_xlnm.Print_Area" localSheetId="54">'Z55'!$A:$L</definedName>
    <definedName name="_xlnm.Print_Area" localSheetId="55">'Z56'!$A:$L</definedName>
    <definedName name="_xlnm.Print_Area" localSheetId="56">'Z57'!$A:$L</definedName>
    <definedName name="_xlnm.Print_Area" localSheetId="57">'Z58'!$A:$L</definedName>
    <definedName name="_xlnm.Print_Area" localSheetId="58">'Z59'!$A:$L</definedName>
    <definedName name="_xlnm.Print_Area" localSheetId="5">'Z6'!$A:$L</definedName>
    <definedName name="_xlnm.Print_Area" localSheetId="59">'Z60'!$A:$L</definedName>
    <definedName name="_xlnm.Print_Area" localSheetId="60">'Z61'!$A:$L</definedName>
    <definedName name="_xlnm.Print_Area" localSheetId="61">'Z62'!$A:$L</definedName>
    <definedName name="_xlnm.Print_Area" localSheetId="62">'Z63'!$A:$L</definedName>
    <definedName name="_xlnm.Print_Area" localSheetId="63">'Z64'!$A:$L</definedName>
    <definedName name="_xlnm.Print_Area" localSheetId="64">'Z65'!$A:$L</definedName>
    <definedName name="_xlnm.Print_Area" localSheetId="65">'Z66'!$A:$L</definedName>
    <definedName name="_xlnm.Print_Area" localSheetId="66">'Z67'!$A:$L</definedName>
    <definedName name="_xlnm.Print_Area" localSheetId="67">'Z68'!$A:$L</definedName>
    <definedName name="_xlnm.Print_Area" localSheetId="68">'Z69'!$A:$L</definedName>
    <definedName name="_xlnm.Print_Area" localSheetId="6">'Z7'!$A:$L</definedName>
    <definedName name="_xlnm.Print_Area" localSheetId="69">'Z70'!$A:$L</definedName>
    <definedName name="_xlnm.Print_Area" localSheetId="70">'Z71'!$A:$L</definedName>
    <definedName name="_xlnm.Print_Area" localSheetId="71">'Z72'!$A:$L</definedName>
    <definedName name="_xlnm.Print_Area" localSheetId="72">'Z73'!$A:$L</definedName>
    <definedName name="_xlnm.Print_Area" localSheetId="73">'Z74'!$A:$L</definedName>
    <definedName name="_xlnm.Print_Area" localSheetId="74">'Z75'!$A:$L</definedName>
    <definedName name="_xlnm.Print_Area" localSheetId="75">'Z76'!$A:$L</definedName>
    <definedName name="_xlnm.Print_Area" localSheetId="76">'Z77'!$A:$L</definedName>
    <definedName name="_xlnm.Print_Area" localSheetId="77">'Z78'!$A:$L</definedName>
    <definedName name="_xlnm.Print_Area" localSheetId="78">'Z79'!$A:$L</definedName>
    <definedName name="_xlnm.Print_Area" localSheetId="7">'Z8'!$A:$L</definedName>
    <definedName name="_xlnm.Print_Area" localSheetId="79">'Z80'!$A:$L</definedName>
    <definedName name="_xlnm.Print_Area" localSheetId="80">'Z81'!$A:$L</definedName>
    <definedName name="_xlnm.Print_Area" localSheetId="8">'Z9'!$A:$L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95" l="1"/>
  <c r="F9" i="195"/>
  <c r="F10" i="195" s="1"/>
  <c r="F10" i="162" l="1"/>
  <c r="F9" i="157"/>
  <c r="F10" i="157"/>
  <c r="F9" i="100"/>
  <c r="F9" i="133" l="1"/>
  <c r="F9" i="101" l="1"/>
  <c r="F42" i="166" l="1"/>
  <c r="F43" i="166"/>
  <c r="F18" i="114" l="1"/>
  <c r="F17" i="114"/>
  <c r="F12" i="140" l="1"/>
  <c r="F13" i="140"/>
  <c r="F23" i="110" l="1"/>
  <c r="F24" i="110"/>
  <c r="I10" i="194"/>
  <c r="F10" i="194"/>
  <c r="I9" i="194"/>
  <c r="F9" i="194"/>
  <c r="F11" i="194" s="1"/>
  <c r="F10" i="193"/>
  <c r="I10" i="193"/>
  <c r="I11" i="193"/>
  <c r="F11" i="193"/>
  <c r="I9" i="193"/>
  <c r="F9" i="193"/>
  <c r="F12" i="193" l="1"/>
  <c r="H9" i="189"/>
  <c r="I9" i="189" s="1"/>
  <c r="F9" i="189"/>
  <c r="F10" i="189" s="1"/>
  <c r="H9" i="188"/>
  <c r="I9" i="188" s="1"/>
  <c r="F9" i="188"/>
  <c r="F10" i="188" s="1"/>
  <c r="H9" i="187"/>
  <c r="I9" i="187" s="1"/>
  <c r="F9" i="187"/>
  <c r="F10" i="187" s="1"/>
  <c r="H9" i="183"/>
  <c r="I9" i="183" s="1"/>
  <c r="H10" i="183"/>
  <c r="I10" i="183" s="1"/>
  <c r="F10" i="183"/>
  <c r="F9" i="183"/>
  <c r="F9" i="182"/>
  <c r="F11" i="182"/>
  <c r="F10" i="182"/>
  <c r="F9" i="181"/>
  <c r="F10" i="181" s="1"/>
  <c r="F9" i="180"/>
  <c r="F12" i="180"/>
  <c r="F11" i="180"/>
  <c r="F10" i="180"/>
  <c r="F9" i="179"/>
  <c r="F10" i="179" s="1"/>
  <c r="F9" i="178"/>
  <c r="F10" i="178" s="1"/>
  <c r="F9" i="177"/>
  <c r="F10" i="177" s="1"/>
  <c r="F12" i="143"/>
  <c r="F11" i="183" l="1"/>
  <c r="F12" i="182"/>
  <c r="F13" i="180"/>
  <c r="F21" i="110"/>
  <c r="F22" i="110"/>
  <c r="F9" i="175" l="1"/>
  <c r="F10" i="175" s="1"/>
  <c r="F10" i="174"/>
  <c r="F11" i="174"/>
  <c r="F9" i="174"/>
  <c r="F12" i="174" s="1"/>
  <c r="F9" i="173"/>
  <c r="F10" i="173" s="1"/>
  <c r="F9" i="172"/>
  <c r="F10" i="172"/>
  <c r="F11" i="172" s="1"/>
  <c r="F9" i="171"/>
  <c r="F15" i="171" s="1"/>
  <c r="F10" i="171"/>
  <c r="F11" i="171"/>
  <c r="F12" i="171"/>
  <c r="F13" i="171"/>
  <c r="F14" i="171"/>
  <c r="F41" i="166" l="1"/>
  <c r="F40" i="166"/>
  <c r="F39" i="166"/>
  <c r="F38" i="166"/>
  <c r="F37" i="166"/>
  <c r="F36" i="166"/>
  <c r="F35" i="166"/>
  <c r="F34" i="166"/>
  <c r="F33" i="166"/>
  <c r="F32" i="166"/>
  <c r="F31" i="166"/>
  <c r="F30" i="166"/>
  <c r="F29" i="166"/>
  <c r="F28" i="166"/>
  <c r="F27" i="166"/>
  <c r="F26" i="166"/>
  <c r="F25" i="166"/>
  <c r="F24" i="166"/>
  <c r="F23" i="166"/>
  <c r="F22" i="166"/>
  <c r="F21" i="166"/>
  <c r="F20" i="166"/>
  <c r="F19" i="166"/>
  <c r="F18" i="166"/>
  <c r="F17" i="166"/>
  <c r="F16" i="166"/>
  <c r="F15" i="166"/>
  <c r="F14" i="166"/>
  <c r="F13" i="166"/>
  <c r="F12" i="166"/>
  <c r="F11" i="166"/>
  <c r="F10" i="166"/>
  <c r="F9" i="166"/>
  <c r="F29" i="165"/>
  <c r="F30" i="165"/>
  <c r="F28" i="165"/>
  <c r="F27" i="165"/>
  <c r="F26" i="165"/>
  <c r="F25" i="165"/>
  <c r="F24" i="165"/>
  <c r="F23" i="165"/>
  <c r="F22" i="165"/>
  <c r="F21" i="165"/>
  <c r="F20" i="165"/>
  <c r="F19" i="165"/>
  <c r="F18" i="165"/>
  <c r="F17" i="165"/>
  <c r="F16" i="165"/>
  <c r="F15" i="165"/>
  <c r="F14" i="165"/>
  <c r="F13" i="165"/>
  <c r="F12" i="165"/>
  <c r="F11" i="165"/>
  <c r="F10" i="165"/>
  <c r="F9" i="165"/>
  <c r="F9" i="164"/>
  <c r="F10" i="164" s="1"/>
  <c r="F9" i="163"/>
  <c r="F10" i="163" s="1"/>
  <c r="F9" i="162"/>
  <c r="F11" i="162" s="1"/>
  <c r="F10" i="161"/>
  <c r="F9" i="161"/>
  <c r="F11" i="161" s="1"/>
  <c r="F10" i="160"/>
  <c r="F9" i="160"/>
  <c r="F11" i="160" s="1"/>
  <c r="F9" i="159"/>
  <c r="F10" i="159" s="1"/>
  <c r="F9" i="158"/>
  <c r="F10" i="158" s="1"/>
  <c r="F11" i="157"/>
  <c r="F9" i="156"/>
  <c r="F10" i="156" s="1"/>
  <c r="F10" i="155"/>
  <c r="F9" i="155"/>
  <c r="F11" i="155" s="1"/>
  <c r="F9" i="154"/>
  <c r="F10" i="154" s="1"/>
  <c r="F10" i="153"/>
  <c r="F9" i="153"/>
  <c r="F11" i="153" s="1"/>
  <c r="F10" i="152"/>
  <c r="F9" i="152"/>
  <c r="F15" i="151"/>
  <c r="F14" i="151"/>
  <c r="F13" i="151"/>
  <c r="F12" i="151"/>
  <c r="F11" i="151"/>
  <c r="F10" i="151"/>
  <c r="F9" i="151"/>
  <c r="F16" i="151" s="1"/>
  <c r="F10" i="150"/>
  <c r="F13" i="149"/>
  <c r="F12" i="149"/>
  <c r="F11" i="149"/>
  <c r="F10" i="149"/>
  <c r="F9" i="149"/>
  <c r="F14" i="149" s="1"/>
  <c r="F10" i="148"/>
  <c r="F10" i="147"/>
  <c r="F10" i="146"/>
  <c r="F10" i="145"/>
  <c r="F10" i="144"/>
  <c r="F13" i="143"/>
  <c r="F11" i="143"/>
  <c r="F10" i="143"/>
  <c r="F9" i="143"/>
  <c r="F10" i="142"/>
  <c r="F9" i="142"/>
  <c r="F10" i="141"/>
  <c r="F9" i="141"/>
  <c r="F11" i="141" s="1"/>
  <c r="F11" i="140"/>
  <c r="F10" i="140"/>
  <c r="F9" i="140"/>
  <c r="F11" i="139"/>
  <c r="F10" i="139"/>
  <c r="F9" i="139"/>
  <c r="F12" i="139" s="1"/>
  <c r="F10" i="138"/>
  <c r="F9" i="138"/>
  <c r="F11" i="138" s="1"/>
  <c r="F10" i="137"/>
  <c r="F10" i="136"/>
  <c r="F12" i="134"/>
  <c r="F11" i="134"/>
  <c r="F10" i="134"/>
  <c r="F9" i="134"/>
  <c r="F10" i="133"/>
  <c r="F10" i="132"/>
  <c r="F9" i="132"/>
  <c r="F11" i="132" s="1"/>
  <c r="F11" i="131"/>
  <c r="F10" i="131"/>
  <c r="F9" i="131"/>
  <c r="F10" i="130"/>
  <c r="F10" i="129"/>
  <c r="F11" i="128"/>
  <c r="F10" i="128"/>
  <c r="F9" i="128"/>
  <c r="F12" i="128" s="1"/>
  <c r="F10" i="127"/>
  <c r="F10" i="126"/>
  <c r="F10" i="125"/>
  <c r="F10" i="124"/>
  <c r="F10" i="123"/>
  <c r="F9" i="123"/>
  <c r="F11" i="123" s="1"/>
  <c r="F10" i="122"/>
  <c r="F10" i="121"/>
  <c r="F9" i="121"/>
  <c r="F11" i="121" s="1"/>
  <c r="F10" i="120"/>
  <c r="F9" i="120"/>
  <c r="F11" i="120" s="1"/>
  <c r="F10" i="119"/>
  <c r="F10" i="118"/>
  <c r="F16" i="116"/>
  <c r="F15" i="116"/>
  <c r="F14" i="116"/>
  <c r="F13" i="116"/>
  <c r="F12" i="116"/>
  <c r="F11" i="116"/>
  <c r="F10" i="116"/>
  <c r="F9" i="116"/>
  <c r="F16" i="114"/>
  <c r="F15" i="114"/>
  <c r="F14" i="114"/>
  <c r="F13" i="114"/>
  <c r="F12" i="114"/>
  <c r="F11" i="114"/>
  <c r="F10" i="114"/>
  <c r="F9" i="114"/>
  <c r="F12" i="113"/>
  <c r="F11" i="113"/>
  <c r="F10" i="113"/>
  <c r="F9" i="113"/>
  <c r="F10" i="112"/>
  <c r="F20" i="110"/>
  <c r="F19" i="110"/>
  <c r="F18" i="110"/>
  <c r="F17" i="110"/>
  <c r="F16" i="110"/>
  <c r="F15" i="110"/>
  <c r="F14" i="110"/>
  <c r="F13" i="110"/>
  <c r="F12" i="110"/>
  <c r="F11" i="110"/>
  <c r="F10" i="110"/>
  <c r="F9" i="110"/>
  <c r="F10" i="109"/>
  <c r="F11" i="109"/>
  <c r="F10" i="108"/>
  <c r="F14" i="107"/>
  <c r="F13" i="107"/>
  <c r="F12" i="107"/>
  <c r="F11" i="107"/>
  <c r="F10" i="107"/>
  <c r="F9" i="107"/>
  <c r="F10" i="106"/>
  <c r="F12" i="104"/>
  <c r="F11" i="104"/>
  <c r="F10" i="104"/>
  <c r="F9" i="104"/>
  <c r="F12" i="103"/>
  <c r="F11" i="103"/>
  <c r="F10" i="103"/>
  <c r="F9" i="103"/>
  <c r="F10" i="101"/>
  <c r="F10" i="100"/>
  <c r="F9" i="99"/>
  <c r="F10" i="99" s="1"/>
  <c r="F13" i="113" l="1"/>
  <c r="F14" i="140"/>
  <c r="F11" i="152"/>
  <c r="F17" i="116"/>
  <c r="F13" i="104"/>
  <c r="F12" i="131"/>
  <c r="F19" i="114"/>
  <c r="F25" i="110"/>
  <c r="F12" i="98"/>
  <c r="F14" i="143"/>
  <c r="F44" i="166"/>
  <c r="F31" i="165"/>
  <c r="F11" i="142"/>
  <c r="F13" i="134"/>
  <c r="F13" i="103"/>
</calcChain>
</file>

<file path=xl/sharedStrings.xml><?xml version="1.0" encoding="utf-8"?>
<sst xmlns="http://schemas.openxmlformats.org/spreadsheetml/2006/main" count="2504" uniqueCount="399">
  <si>
    <t>L.p.</t>
  </si>
  <si>
    <t>j.m.</t>
  </si>
  <si>
    <t>Ilość</t>
  </si>
  <si>
    <t>C.j. brutto</t>
  </si>
  <si>
    <t>1.</t>
  </si>
  <si>
    <t>2.</t>
  </si>
  <si>
    <t>3.</t>
  </si>
  <si>
    <t>Stawka podatku VAT</t>
  </si>
  <si>
    <t>Wartość netto</t>
  </si>
  <si>
    <t>C.j. netto</t>
  </si>
  <si>
    <t xml:space="preserve">Producent </t>
  </si>
  <si>
    <t>Kod EAN</t>
  </si>
  <si>
    <t>Nazwa handlowa, dawka, postać , ilość w opakowaniu</t>
  </si>
  <si>
    <t>Wartość brutto</t>
  </si>
  <si>
    <t>Zadanie nr 1</t>
  </si>
  <si>
    <t>Nazwa, postać, dawka</t>
  </si>
  <si>
    <t>op.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</si>
  <si>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</si>
  <si>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</si>
  <si>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</si>
  <si>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</si>
  <si>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</si>
  <si>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</si>
  <si>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</si>
  <si>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</si>
  <si>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</si>
  <si>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4.</t>
  </si>
  <si>
    <t>5.</t>
  </si>
  <si>
    <t>op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</si>
  <si>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</si>
  <si>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</si>
  <si>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</si>
  <si>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</si>
  <si>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</si>
  <si>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</si>
  <si>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</si>
  <si>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</si>
  <si>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</si>
  <si>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</si>
  <si>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</si>
  <si>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</si>
  <si>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</si>
  <si>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</si>
  <si>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</si>
  <si>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</si>
  <si>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</si>
  <si>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</si>
  <si>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</si>
  <si>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</si>
  <si>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</si>
  <si>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</si>
  <si>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</si>
  <si>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</si>
  <si>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</si>
  <si>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</si>
  <si>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</si>
  <si>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</si>
  <si>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</si>
  <si>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36.</t>
  </si>
  <si>
    <t>fiol.</t>
  </si>
  <si>
    <t>fiol</t>
  </si>
  <si>
    <t>Wykonawca:</t>
  </si>
  <si>
    <t>NIP:</t>
  </si>
  <si>
    <t>KRS:</t>
  </si>
  <si>
    <t>Osoba do kontaktu:</t>
  </si>
  <si>
    <t>Tel.:</t>
  </si>
  <si>
    <t>email:</t>
  </si>
  <si>
    <t>Suma</t>
  </si>
  <si>
    <t>Podpis</t>
  </si>
  <si>
    <t>WYMÓG:</t>
  </si>
  <si>
    <t>Zadanie nr 11</t>
  </si>
  <si>
    <t>Zadanie nr 12</t>
  </si>
  <si>
    <t>Zadanie nr 13</t>
  </si>
  <si>
    <t>Zadanie nr 14</t>
  </si>
  <si>
    <t>Zadanie nr 15</t>
  </si>
  <si>
    <t>Zadanie nr 16</t>
  </si>
  <si>
    <t>Zadanie nr 17</t>
  </si>
  <si>
    <t>Zadanie nr 19</t>
  </si>
  <si>
    <t>szt</t>
  </si>
  <si>
    <t>szt.</t>
  </si>
  <si>
    <t>Zadanie nr 20</t>
  </si>
  <si>
    <t>Zadanie nr 21</t>
  </si>
  <si>
    <t>Zadanie nr 22</t>
  </si>
  <si>
    <t>Zadanie nr 23</t>
  </si>
  <si>
    <t>Zadanie nr 24</t>
  </si>
  <si>
    <t>Zadanie nr 25</t>
  </si>
  <si>
    <t>Zadanie nr 26</t>
  </si>
  <si>
    <t>zestaw</t>
  </si>
  <si>
    <t>Plerixafor  -roztw.do wstrzyk. 20mg/ml  1 fiol.   1,2 ml</t>
  </si>
  <si>
    <t>Zadanie nr 18</t>
  </si>
  <si>
    <t xml:space="preserve">Afatinib  tabl. powl. 20 mg x 28 </t>
  </si>
  <si>
    <t>Afatinib  tabl. powl. 30 mg x 28</t>
  </si>
  <si>
    <t>Afatinib  tabl. powl. 40 mg x 28</t>
  </si>
  <si>
    <t>Tioguanine - tabl. ( 40 mg )  25 szt.</t>
  </si>
  <si>
    <t xml:space="preserve">op   </t>
  </si>
  <si>
    <t>Cyclophosphamide- tabl.draż.owane (50 mg) 50 szt.</t>
  </si>
  <si>
    <t>Ifosfamide- proszek do przyg. roztw. do wstrz. (1 g) 1 fiol.</t>
  </si>
  <si>
    <t>Ifosfamide- proszek do przyg. roztw. do wstrz. (2 g) 1 fiol.</t>
  </si>
  <si>
    <t xml:space="preserve">MESNA - roztwór do wstrz. (400 mg/4 ml)4 ml x 15 amp. </t>
  </si>
  <si>
    <r>
      <t>Trastuzumabum</t>
    </r>
    <r>
      <rPr>
        <sz val="10"/>
        <color theme="1"/>
        <rFont val="Arial"/>
        <family val="2"/>
        <charset val="238"/>
      </rPr>
      <t xml:space="preserve"> -  proszek do przygotowania koncentratu do sporządzania roztworu do infuzji,</t>
    </r>
    <r>
      <rPr>
        <b/>
        <sz val="10"/>
        <color theme="1"/>
        <rFont val="Arial"/>
        <family val="2"/>
        <charset val="238"/>
      </rPr>
      <t xml:space="preserve"> 150 mg</t>
    </r>
  </si>
  <si>
    <t>Prismasol 2K     5 l x 2 worki</t>
  </si>
  <si>
    <t>Prismasol 4K     5 l x 2 worki</t>
  </si>
  <si>
    <t xml:space="preserve">Phoxilium           5 l x 2 worki </t>
  </si>
  <si>
    <t>Prismocitrat    18/0     5 l x 2 worki</t>
  </si>
  <si>
    <t xml:space="preserve">Gefitinib - tabl. powl. (250 mg) 30 szt. </t>
  </si>
  <si>
    <t>Axitinib - tabl. powl. (1 mg) 56 szt.</t>
  </si>
  <si>
    <t>Axitinib - tabl. powl. (5 mg) 56 szt.</t>
  </si>
  <si>
    <t>Alectinibum - kaps. twarde, 150 mg x 224 kaps.</t>
  </si>
  <si>
    <t>Entrectinibum  kaps. twarde, 100 mg  x 30</t>
  </si>
  <si>
    <t xml:space="preserve">Entrectinibum  kaps. twarde, 200 mg  x 90 </t>
  </si>
  <si>
    <t>Pertuzumabum - konc. do sporz. roztw. do inf. 420 mg</t>
  </si>
  <si>
    <t>Polatuzumabum vedotimum - proszek do sporządzania koncentratu roztworu do infuzji, 140 mg</t>
  </si>
  <si>
    <t>Polatuzumabum vedotimum -proszek do sporządzania koncentratu roztworu do infuzji, 30 mg</t>
  </si>
  <si>
    <t>Trastuzumab emtansine - prosz. do przyg. konc. do przyg. roztw. 100 mg 1 fiol.</t>
  </si>
  <si>
    <t>Trastuzumab emtansine - prosz. do przyg. konc. do przyg. roztw. 160 mg 1 fiol.</t>
  </si>
  <si>
    <t>Trastuzumabum -  roztwór do wstrzykiwań 600 mg</t>
  </si>
  <si>
    <t>Vemurafenib - tabl. powl. 0,24 g  x 56 szt.</t>
  </si>
  <si>
    <t>Wismodegib - kaps. twarde  150 mg x  28</t>
  </si>
  <si>
    <t>Fludarabine phosphate- tabl. powl. (10 mg) x 20 szt.</t>
  </si>
  <si>
    <t>Procarbazine hydrochloride -  kaps. 50 mg x 50 szt.</t>
  </si>
  <si>
    <t>Thalidomide  0,1 g x 30 tabl.</t>
  </si>
  <si>
    <t>Daunorubicin -  inj. 20 mg</t>
  </si>
  <si>
    <t>IMPORT DOCELOWY</t>
  </si>
  <si>
    <t>Olaparibum -tabl.powl. 100 mg x 56</t>
  </si>
  <si>
    <t>Olaparibum - tabl.powl. 150 mg x 56</t>
  </si>
  <si>
    <t>Osimertinibum - tabl.powl 40 mg x 30</t>
  </si>
  <si>
    <t>Osimertinibum - tabl.powl 80 mg x 30</t>
  </si>
  <si>
    <t>Acalabrutinibum   kaps. twarde, 100 mg x 60 szt.</t>
  </si>
  <si>
    <t>Durvalumabum - koncentrat do sporządzania roztworu do infuzji, 50 mg/ml 1 fiol.a 10 ml</t>
  </si>
  <si>
    <t>Durvalumabum - koncentrat do sporządzania roztworu do infuzji, 50 mg/ml 1 fiol.a 2,4 ml</t>
  </si>
  <si>
    <t>Trastuzumab derukstekan  100 mg prosz. do sporządzania konc. roztw. do infuzji</t>
  </si>
  <si>
    <t>Nivolumabum  -   konc.do sporządzania roztw. do inf. 10 mg/ml  1 fiol.po 10 ml</t>
  </si>
  <si>
    <t>Nivolumabum  -   konc.do sporządzania roztw. do inf. 10 mg/ml  1 fiol.po 4 ml</t>
  </si>
  <si>
    <t>Elotuzumabum   proszek do sporządzania koncentratu roztworu do infuzji, 300 mg        1 fiol.</t>
  </si>
  <si>
    <t>Elotuzumabum   proszek do sporządzania koncentratu roztworu do infuzji, 400 mg         1 fiol.</t>
  </si>
  <si>
    <t>Ipilimumab - konc. do sporz. roztw. do inf. 5 mg/ml fiol. 10 ml</t>
  </si>
  <si>
    <t>Ipilimumab - konc. do sporz. roztw. do inf. 5 mg/ml fiol. 40 ml</t>
  </si>
  <si>
    <t>Luspaterceptum  proszek do sporządzania roztworu do wstrzykiwań, 25 mg  1 fiol.</t>
  </si>
  <si>
    <t>Luspaterceptum  proszek do sporządzania roztworu do wstrzykiwań, 75 mg 1 fiol.</t>
  </si>
  <si>
    <t>fio.</t>
  </si>
  <si>
    <t>g</t>
  </si>
  <si>
    <t>Immunoglobulina ludzka normalna roztwór 5% lub 10 %  poj. 50 ml, 100 ml, 200 ml</t>
  </si>
  <si>
    <t xml:space="preserve"> Albumin human- roztwór do inf. doż. 5% 250 ml </t>
  </si>
  <si>
    <t xml:space="preserve">fl </t>
  </si>
  <si>
    <t>Bevacizumab- konc. do przyg. roztw. do inf. 0,1 g/ 4 ml</t>
  </si>
  <si>
    <t>Bevacizumab- konc. do przyg. roztw. do inf. 0,4 g/16 ml</t>
  </si>
  <si>
    <t>Bosutinibum - tabl.powl. 100 mg x 28</t>
  </si>
  <si>
    <t>Bosutinibum - tabl.powl. 500 mg x 28</t>
  </si>
  <si>
    <t>Amphotericin B w liposomach -   proszek do sporządzania dyspersji do infuzji 50 mg x 1 fiol.</t>
  </si>
  <si>
    <t>Anti-D  ( rh ) immunoglobulin -roztw. do wstrz. 50 µg/ml 1 amp.</t>
  </si>
  <si>
    <t>Anti-D  ( rh ) immunoglobulin -roztw. do wstrz. 150 µg/ml 1 amp.</t>
  </si>
  <si>
    <t>Anti-D  ( rh ) immunoglobulin -roztw. do wstrz. 300 µg/2ml  1 amp.-strzyk. 2 ml</t>
  </si>
  <si>
    <t>Ludzki kompleks protrombiny: Factor II, Factor VII, Factor IX, Factor X, Protein C, Protein S  - proszek i rozp. do sporz. roztw. do wstrz. 500 j.m.  1 fiol. + rozp. 20 ml</t>
  </si>
  <si>
    <t>Bexarotenum  75 mg   x 100 kaps.m.</t>
  </si>
  <si>
    <t>Nilotinib - kaps. twarde (200 mg) x 112 kaps.</t>
  </si>
  <si>
    <t xml:space="preserve">Octreotide-  proszek i rozp. do sporz. zaw. do wstrz. o przedłużonym uwalnianiu,(10 mg) 1 zestaw </t>
  </si>
  <si>
    <t xml:space="preserve">Octreotide - proszek i rozp. do sporz. zaw. do wstrz.o przedłużonym uwalnianiu, (20 mg) 1 zestaw </t>
  </si>
  <si>
    <t>Octreotide -  proszek i rozp. do sporz. zaw. do wstrz.o przedłużonym uwalnianiu, (30 mg) 1 zestaw</t>
  </si>
  <si>
    <t>Fedratynib -kaps. twarde. 100 mg x 120 szt.</t>
  </si>
  <si>
    <t xml:space="preserve">Cabozantinibum   20 mg   tabl. powl. x  30 </t>
  </si>
  <si>
    <t xml:space="preserve">Cabozantinibum   40 mg   tabl. powl. x  30 </t>
  </si>
  <si>
    <t xml:space="preserve">Cabozantinibum   60 mg  tabl.powl.  x  30 </t>
  </si>
  <si>
    <r>
      <t>Eltrombopag -</t>
    </r>
    <r>
      <rPr>
        <sz val="10"/>
        <color theme="1"/>
        <rFont val="Arial"/>
        <family val="2"/>
        <charset val="238"/>
      </rPr>
      <t xml:space="preserve"> tabl.powl. 25 mg x 28</t>
    </r>
  </si>
  <si>
    <r>
      <t>Eltrombopag -</t>
    </r>
    <r>
      <rPr>
        <sz val="10"/>
        <color theme="1"/>
        <rFont val="Arial"/>
        <family val="2"/>
        <charset val="238"/>
      </rPr>
      <t xml:space="preserve"> tabl.powl. 50 mg x 28</t>
    </r>
  </si>
  <si>
    <t>Adalimumab- roztwór do wstrz. (40 mg)  2 amp.-strzyk. lub wstrzykiwacz</t>
  </si>
  <si>
    <t>Inotuzumab ozogamicin - prosz. do przyg. konc. roztw.do inf. 1 mg   1 fiol.</t>
  </si>
  <si>
    <t xml:space="preserve">Ondansetron hydrochlor.  inj. 4 mg/2ml x 5 amp </t>
  </si>
  <si>
    <t xml:space="preserve">Ondansetron hydrochlor. inj. 8 mg/4ml x 5 amp </t>
  </si>
  <si>
    <t>Lanreotide- roztwór do wstrz. (60 mg/0,3 ml) 1 amp.-strzyk.</t>
  </si>
  <si>
    <t>Lanreotide- roztwór do wstrz. (90 mg/0,3 ml) 1 amp.-strzyk.</t>
  </si>
  <si>
    <t>Lanreotide- roztwór do wstrz. (120 mg/0,5 ml) 1 amp.-strzyk.</t>
  </si>
  <si>
    <t>Avatrombopag   tabl. powl., 20 mg x 10</t>
  </si>
  <si>
    <t>Avatrombopag   tabl. powl., 20 mg x 30</t>
  </si>
  <si>
    <t>Avatrombopag   tabl. powl., 20 mg x 15</t>
  </si>
  <si>
    <t xml:space="preserve">Dimethilis fumaras - kaps. dojel. twarde, 120 mg x 14 </t>
  </si>
  <si>
    <t xml:space="preserve">Dimethilis fumaras - kaps. dojel. twarde, 240 mg x 56 </t>
  </si>
  <si>
    <t>Talazoparibum   kapsułki twarde, 0,25 mg x 30 szt.</t>
  </si>
  <si>
    <t>Talazoparibum   kapsułki twarde, 1 mg x 30 szt.</t>
  </si>
  <si>
    <t xml:space="preserve">DROTAVERINE HYDROCHL. tbl. 0.08 g x 20 </t>
  </si>
  <si>
    <t>DROTAVERINE HYDROCHLOR. inj. 0.04 g/2ml x 5</t>
  </si>
  <si>
    <t xml:space="preserve">TRANEXAMIC ACID - roztwór do wstrz. (500 mg/5 ml) x 5 amp. 5 ml </t>
  </si>
  <si>
    <t>TRANEXAMIC ACID - tabl. powl. (500 mg) x 20 szt.</t>
  </si>
  <si>
    <t xml:space="preserve">DESFLURANE   płyn do inh.  240 ml </t>
  </si>
  <si>
    <t>Sacituzumabum govitecanum -  proszek do sporządzania koncentratu roztworu do infuzji, 200 mg</t>
  </si>
  <si>
    <t>Wchłanialna gąbka  hemostatyczna zbudowana z kolagenu  stosowana miejscowo na powierzchni ran podczas zabiegów chirurgicznych w celu zatamowania krwawienia, używana również do zamknięcia uszkodzeń opony twardej. Rozmiar: 2,7 x 2,7 cm x 5 szt.</t>
  </si>
  <si>
    <t>Melphalan  - inj. 50 mg</t>
  </si>
  <si>
    <t>Ramucirumabum  konc. do sporządzania roztw. do infuzji, 10 mg/ml  2 fiol.po 10 ml</t>
  </si>
  <si>
    <t xml:space="preserve">Cisatracurium  inj./inf. 2 mg/ml  x 5 amp. 5 ml </t>
  </si>
  <si>
    <t xml:space="preserve">Cisatracurium  inj./inf. 2 mg/ml  x 5 amp. 2,5 ml </t>
  </si>
  <si>
    <t>Bupivacaine hydrochloride Spinal 0,5% Heavy - roztw. do wstrz. (5 mg/ml) 5 fiolek 4 ml</t>
  </si>
  <si>
    <t>Mivacurium chloride- roztwór do wstrz. doż. (10 mg/5 ml) x 5 amp. 5 ml</t>
  </si>
  <si>
    <t>Mivacurium chloride- roztwór do wstrz. doż. (20 mg/10 ml) x 5 amp. 10 ml</t>
  </si>
  <si>
    <t xml:space="preserve">Theophylline- roztwór do inf. (1,2 mg/ml) butelka 250 ml </t>
  </si>
  <si>
    <t>Temsirolimus - konc. i rozp.do sporz. roztw. do inf. 30 mg</t>
  </si>
  <si>
    <t>Ibrutinibum -  kaps. twarde 140 mg x 90</t>
  </si>
  <si>
    <t>Ibrutinibum - tabl.powl. 140 mg x 30</t>
  </si>
  <si>
    <t>Ibrutinibum -  tabl.powl. 280 mg x 30</t>
  </si>
  <si>
    <t>Ibrutinibum -  tabl.powl. 420 mg x 30</t>
  </si>
  <si>
    <t>Ibrutinibum -  tabl.powl. 560 mg x 30</t>
  </si>
  <si>
    <t>Daratumumabum - roztw. do wstrzyk. 1800 mg 1 fiol. 15 ml</t>
  </si>
  <si>
    <t>Apalutamidum - tabl. powl. 60 mg x 120 szt.</t>
  </si>
  <si>
    <t>Crizotinibum - kaps.twarde. (200 mg) 60 szt.</t>
  </si>
  <si>
    <t>Crizotinibum - kaps.twarde. (250 mg) 60 szt.</t>
  </si>
  <si>
    <t xml:space="preserve">Filgrastim - roztw. do wstrz. (30 mln j.m./0,5 ml) 1 amp.-strzyk. 0,5 ml </t>
  </si>
  <si>
    <t xml:space="preserve">Filgrastim - roztw. do wstrz. (48 mln j.m./0,5 ml) 1 amp.-strzyk. 0,5 ml </t>
  </si>
  <si>
    <t>Interferonum beta - 1b - proszek i rozpuszczalnik do sporządzania roztworu do wstrzykiwań, 250 mcg/ml x 15  zest.</t>
  </si>
  <si>
    <t>Darolutamidum - tabl. powl. 300 mg x 112 szt.</t>
  </si>
  <si>
    <t>Regorafenib  tabl. powl., 40 mg x 84 szt.</t>
  </si>
  <si>
    <t>Avelumabum  konc. do sporządzania roztw. do infuzji, 20 mg/ml  1 fiol.po 10 ml</t>
  </si>
  <si>
    <t>Enzalutamidum - tabl.powl. 40 mg x 112</t>
  </si>
  <si>
    <t>MICAFUNGIN -proszek do sporz. roztw. do inf. (50 mg) 1 fiolka 10 ml</t>
  </si>
  <si>
    <t>MICAFUNGIN -proszek do sporz. roztw. do inf. (100 mg) 1 fiolka 10 ml</t>
  </si>
  <si>
    <t xml:space="preserve">Glatiramer acetate -  roztw. do wstrz. (40 mg/ml) 12 amp.-strzyk. 1 ml </t>
  </si>
  <si>
    <t>Anagrelidum (1 mg) x 100 kaps.</t>
  </si>
  <si>
    <t>GLICYNA 1,5% roztwór do przepłukiwania (15 mg/ml) worek 3000 ml</t>
  </si>
  <si>
    <t>GLICYNA 1,5% roztwór do przepłukiwania (15 mg/ml) worek 5000 ml</t>
  </si>
  <si>
    <t>Glucosum      5%   250 ml  worek</t>
  </si>
  <si>
    <t>Glucosum      5%    500 ml  worek</t>
  </si>
  <si>
    <t>Glucosum     10%      500 ml  worek</t>
  </si>
  <si>
    <t>Glucosum     5%   1000 ml worek</t>
  </si>
  <si>
    <t>Injectio Glucosi  5%  et Natrii  chlorati  0,9%  2 :1  250 ml</t>
  </si>
  <si>
    <t>Injectio Glucosi   5% et Natrii  chlorati   0,9%  2 : 1  500ml</t>
  </si>
  <si>
    <t xml:space="preserve">Mannitol 15%- roztwór do inf. (150 mg/ml) worek 100 ml  x 60 </t>
  </si>
  <si>
    <t>Natrium   chloratum  0,9%   100 ml  worek z możliwością dostrzyknięcia min. 70 ml leku</t>
  </si>
  <si>
    <t>Natrium   chloratum  0,9%   250 ml  worek  z możliwością dostrzyknięcia min. 100 ml leku</t>
  </si>
  <si>
    <t>Natrium   chloratum  0,9%   500 ml  worek  z możliwością dostrzyknięcia min. 200 ml leku</t>
  </si>
  <si>
    <t>Natrium chloratum  0,9%   1000 ml worek</t>
  </si>
  <si>
    <t xml:space="preserve">Natrium chloratum 0,9% - roztwór do przepłukiwania (9 mg/ml)  3000 ml worek </t>
  </si>
  <si>
    <t>Roztwór do infuzji zawierający glukozę, chlorek sodu, potasu, magnezu - 1000 ml  worek</t>
  </si>
  <si>
    <t xml:space="preserve"> Solutio     Ringeri    500 ml  worek</t>
  </si>
  <si>
    <t>4% Icodextryna  1500 ml x 5 szt.</t>
  </si>
  <si>
    <t>Woda do iryg. butelka typu ,, pour bottle" 500 ml</t>
  </si>
  <si>
    <t>Floseal Hemostatic Matrix - zestaw 5 ml x1</t>
  </si>
  <si>
    <t xml:space="preserve">Płyn  Wieloelektrolitowy :
    chlorek sodu - 5,26 g/l,
   chlorek potasu - 0,37 g/l,
  chlorek sześciowodny magnezu - 0,30 g/l,
glukonian sodu - 5,02 g/l,
  octan trójwodny sodu - 3,68 g/l,
 500 ml </t>
  </si>
  <si>
    <t xml:space="preserve">Płyn Wieloelektrolitowy:
chlorek sodu - 5,26 g/l,
 chlorek potasu - 0,37 g/l,
  chlorek sześciowodny magnezu - 0,30 g/l,
  glukonian sodu - 5,02 g/l,
    octan trójwodny sodu - 3,68 g/l,
 1000 ml  </t>
  </si>
  <si>
    <t>Roztwór do infuzji zawierający: sodu chlorek 6,00 g/l
potasu chlorek 0,40 g/l
wapnia chlorek dwuwodny 0,27 g/l
sodu mleczan 3,20 g/l  -   worek 500 ml</t>
  </si>
  <si>
    <t>AMIKACIN  5MG/ML, 100 ML x 10</t>
  </si>
  <si>
    <t>AQUA PRO INIECTIONE- BUTELKA STOJĄCA WYPOSAŻONA W DWA NIEZALEŻNIE ZABEZPIECZONE, IDENTYCZNE PORTY, 100 ML, SZT</t>
  </si>
  <si>
    <t>AQUA PRO INIECTIONE- BUTELKA STOJĄCA WYPOSAŻONA W DWA NIEZALEŻNIE ZABEZPIECZONE, IDENTYCZNE PORTY, 500 ML, SZT</t>
  </si>
  <si>
    <t xml:space="preserve"> Worek dwukomorowy do żywienia pozjelitowego zawierający aminokwasy, glukozę, elektrolity o zawartości azotu 15g, energia całkowita 1860kacl,osmolarność 2100 mOsm/l, pojemności 1500ml x 5</t>
  </si>
  <si>
    <t>Worek dwukomorowy do żywienia pozjelitowego zawierający aminokwasy, glukozę, elektrolity o zawartości azotu 6,8g, energia całkowita 790kacl, osmolarność 1400 mOsm/l, pojemności 1000ml x 5</t>
  </si>
  <si>
    <t xml:space="preserve">ETOMIDATE SULPHATE  - emulsja do wstrz. doż. (20 mg/10 ml) x 10 amp. 10 ml </t>
  </si>
  <si>
    <t>GLUCOSUM 10% - BUTELKA STOJĄCA WYPOSAŻONA W DWA NIEZALEŻNIE ZABEZPIECZONE, IDENTYCZNE PORTY, 500 ML, SZT</t>
  </si>
  <si>
    <t>GLUCOSUM 20% - BUTELKA STOJĄCA WYPOSAŻONA W DWA NIEZALEŻNIE ZABEZPIECZONE, IDENTYCZNE PORTY, 500 ML, SZT</t>
  </si>
  <si>
    <t xml:space="preserve">GLUCOSUM 40% ROZWTÓR DO WLEWU DOŻYLNEGO FL 500ML x 10 szt. </t>
  </si>
  <si>
    <t>GLUCOSUM 5% - BUTELKA STOJĄCA WYPOSAŻONA W DWA NIEZALEŻNE, IDENTYCZNE PORTY, 250 ML, SZT</t>
  </si>
  <si>
    <t>GLUCOSUM 5% - BUTELKA STOJĄCA WYPOSAŻONA W DWA NIEZALEŻNIE ZABEZPIECZONE, IDENTYCZNE PORTY, 500 ML, SZT</t>
  </si>
  <si>
    <t>Ibuprofen  roztwór do infuzji -400 mg/100 ml x 20 but. 100 ml</t>
  </si>
  <si>
    <t>Koncentrat 9 pierwiastków śladowych, zawierający :żelazo ,miedź, chrom, mangan, molibden, selen, jod, fluor oraz cynk w ilości 40-50 mikromola w jednej ampułce a 10 ml x  5 amp.</t>
  </si>
  <si>
    <t>LIDOCAINE HYDROCHLORIDE 2%  inj. 0,02 g/ml   10 ml x 20 poj.</t>
  </si>
  <si>
    <t>Preparat multiwitaminowy do stosowania u dorosłych i dzieci w wieku 11 lat i starszych. Preparat w postaci proszku do sporządzania roztworu do infuzji, zawierający 13 witamin, w tym witaminę K. Ilość poszczególnych witamin zgodna z rekomendacjami ESPEN dotyczącymi podaży witamin pacjentom żywionym pozajelitowo: Witamina B1  6,00 mg; Witamina B2 3,60 mg; Witamina B3 40 mg; Witamina B9 600 mg; Witamina B5 15,00 mg; Witamina B6 6,00 mg; Witamina B12 5 µg; Witamina B7 60 µg; Witamina C 200 mg; Witamina A 3300 IU; Witamina D  200 IU; Witamina E 10 IU; Witamina K 150 µg. Zgodnie z chpl możliwość dodawania do worków 2 i 3-komorowych do żywienia pozajelitowego oraz 5% roztworu glukozy i 0,9% roztworu NaCl. x 10 fiol.</t>
  </si>
  <si>
    <t>MODYFIKOWANA PŁYNNA ŻELATYNA. ROZTW. DO INF.WRAZ Z ELEKTROLITAMI (Ca, Mg, K, Na)- 500 ML, SZT x 10</t>
  </si>
  <si>
    <t>NATRIUM CHLORATUM 0,9 % - BUTELKA STOJĄCA WYPOSAŻONA W DWA NIEZALEŻNIE ZABEZPIECZONE, IDENTYCZNE PORTY, 100 ML, SZT</t>
  </si>
  <si>
    <t>NATRIUM CHLORATUM 0,9 % - BUTELKA STOJĄCA WYPOSAŻONA W DWA NIEZALEŻNIE ZABEZPIECZONE, IDENTYCZNE PORTY, 500 ML, SZT</t>
  </si>
  <si>
    <t>NATRIUM CHLORATUM 0,9 % - BUTELKA STOJĄCA WYPOSAŻONA W DWA NIEZALEŻNIE ZABEZPIECZONE, IDENTYCZNE PORTY,1000 ML,</t>
  </si>
  <si>
    <t>NATRIUM CHLORATUM 0,9 % BUTELKA STOJĄCA WYPOSAŻONA W DWA NIEZALEŻNIE ZABEZPIECZONE, IDENTYCZNE PORTY, 250 ML, SZT</t>
  </si>
  <si>
    <t>NATRIUM CHLORATUM 0,9% PŁYN DO PRZEPŁUKIWAŃ OBJĘTOŚĆ 500 ML</t>
  </si>
  <si>
    <t xml:space="preserve">PROPOFOL 1% emuls do wstrz.(200 mg/20 ml) 20 ml x 5 </t>
  </si>
  <si>
    <t>ROZTWÓR AMINOKWASÓW   10%  DO ŻYWIENIA POZAJELITOWEGO PACJENTÓW Z NIEWYDOLNOŚCIĄ WĄTROBY 500 ML</t>
  </si>
  <si>
    <t>ROZTWÓR RINGERA  - BUTELKA STOJĄCA WYPOSAŻONA W DWA NIEZALEŻNIE ZABEZPIECZONE, IDENTYCZNE PORTY, 500 ML, SZT</t>
  </si>
  <si>
    <t>STERYLNY ROZTWÓR WODNY ZAWIERAJĄCY 0,1% POLIHEXANIDYNĘ ORAZ 0,1% UNDECYLENAMIDOPROPYL BETAINĘ  350 ML</t>
  </si>
  <si>
    <t>STERYLNY ŻEL ZAWIERAJĄCY 0,1% POLIHEXANIDYNĘ ORAZ 0,1% UNDECYLENAMIDOPROPYL BETAINĘ 30 ML</t>
  </si>
  <si>
    <t>Trzykomorowy zestaw  do całkowitego żywienia pozajelitowego, zawierający : roztwór aminokwasów z elektrolitami, roztwór glukozy z cynkiem,  emulsję tłuszczową MCT/LCT 50:40 oraz 10% olej rybi - 2,2-2,5g kwasów omega 3 , do podaży drogą żyły centralnej. Zawierający  5,0 - 5,2 g azotu - objętość  625 ml x 5</t>
  </si>
  <si>
    <t xml:space="preserve"> Trzykomorowy zestaw  do całkowitego żywienia pozajelitowego,  zawierający: roztwór aminokwasów z elektrolitami, roztwór glukozy z cynkiem, emulsję tłuszczową MCT/LCT 50:40 , 10% olej rybi, do podaży drogą żył obwodowych i centralnych. Zawierający  8,2-8,6 g azotu - objętość 1875 ml x 5</t>
  </si>
  <si>
    <t>Trzykomorowy zestaw  do całkowitego żywienia pozajelitowego, zawierający: roztwór aminokwasów z elektrolitami, roztwór glukozy z cynkiem,  emulsję tłuszczową MCT/LCT 50:40, 10% olej rybi,do podaży drogą żył obwodowych i centralnych. Zawierający  5,6-5,8 g azotu - objętość 1250ml x 5</t>
  </si>
  <si>
    <t xml:space="preserve"> Trzykomorowy zestaw  do całkowitego żywienia pozajelitowego zawierający : roztwór aminokwasów z elektrolitami, roztwór glukozy z cynkiem,  emulsję tłuszczową MCT/LCT 50:40 oraz 10% olej rybi - 4,7-5,0g kwasów omega 3 , do podaży drogą żyły centralnej. Zawierający  10,0 - 10,2 g azotu - objętość  1250 ml x 5</t>
  </si>
  <si>
    <t>Uro-Tainer Suby G 3.2 % 100 ml x 10 szt.</t>
  </si>
  <si>
    <t>Uro-Tainer - PHMB 0.02% polihexanidyny 100 ml x 10 szt.</t>
  </si>
  <si>
    <t>Prismocal   B 22        5 l x 2 worki</t>
  </si>
  <si>
    <t>Lomustine. - kaps. 40 mg x 10 szt.</t>
  </si>
  <si>
    <t>Niraparibum -tbl., 100 mg x 56 szt.</t>
  </si>
  <si>
    <t>Niraparibum - tbl., 100 mg x 84 szt.</t>
  </si>
  <si>
    <t>Paclitaxelum albuminatum, proszek do sporządzania zawiesiny do infuzji, 100mg x 1 fiol.</t>
  </si>
  <si>
    <t>Leki przeciwnowotworowe</t>
  </si>
  <si>
    <t>FONDAPARINUX INJ. 0,0025 G/0,5 ML [x10 AMPUłKOSTRZYKAWEK]</t>
  </si>
  <si>
    <t>FRAXIPARINE   INJ. 2850 J.M./0,3 ML [x10 AMPUŁKOSTRZYKAWEK]</t>
  </si>
  <si>
    <t>FRAXIPARINE   INJ. 3800 J.M./0,4 ML [x10 AMPUŁKOSTRZYKAWEK]</t>
  </si>
  <si>
    <t>FRAXIPARINE   INJ. 5700 J.M./0,6 ML [x10 AMPUŁKOSTRZYKAWEK]</t>
  </si>
  <si>
    <t>FRAXIPARINE   INJ. 7600 J.M./0,8 ML [x10 AMPUŁKOSTRZYKAWEK]</t>
  </si>
  <si>
    <t>FRAXIPARINE   INJ. 9500 J.M./1 ML [x10 AMPUŁKOSTRZYKAWEK]</t>
  </si>
  <si>
    <t>Encorafenibum, kaps. twarde, 50 mg x 28 szt.</t>
  </si>
  <si>
    <t>Encorafenibum, kaps. twarde, 75 mg x 42 szt.</t>
  </si>
  <si>
    <t>Zanubrutinibum, kaps. twarde, 80 mg x 120 kps.</t>
  </si>
  <si>
    <t>Cabazitaxel, koncentrat do sporządzania roztworu do infuzji, 10 mg/ml, fiol. 4,5ml x 1 szt</t>
  </si>
  <si>
    <t>Cabazitaxel, koncentrat do sporządzania roztworu do infuzji, 10 mg/ml, fiol. 5ml x 1 szt</t>
  </si>
  <si>
    <t>Cabazitaxel, koncentrat do sporządzania roztworu do infuzji, 10 mg/ml, fiol. 6ml x 1 szt</t>
  </si>
  <si>
    <t>SEKUKINUMAB   INJ. 0,15 G/1 ML [x2 AMPUŁKOSTRZYKAWKI Z IGŁĄ]</t>
  </si>
  <si>
    <t>Cobimetinib tabl. 20mg x 63 szt.</t>
  </si>
  <si>
    <t>Obinutuzumab inj. 1000mg/40ml x 1 fiol.</t>
  </si>
  <si>
    <t xml:space="preserve">TRANEXAMIC ACID - roztwór do wstrz. (1000 mg/10 ml) x 5 amp. 10 ml </t>
  </si>
  <si>
    <t>Etanercept   INJ. 0,05 G/1 ML [x4 AMPUŁKOSTRZYKAWKI]</t>
  </si>
  <si>
    <t>Lek refundowany w programach lekowych B.33.;B.35.;B.36.;B.47.;B.82</t>
  </si>
  <si>
    <t>Ganciclovir i.v. 500mg x 1 fiol.</t>
  </si>
  <si>
    <t>Trifluridinum + Tipiracilum, tabl. powl., 15+6,14 mg x 20 szt.</t>
  </si>
  <si>
    <t>Trifluridinum + Tipiracilum, tabl. powl., 15+6,14 mg x 60 szt.</t>
  </si>
  <si>
    <t>Trifluridinum + Tipiracilum, tabl. powl., 20+8,19 mg x 20 szt</t>
  </si>
  <si>
    <t>Trifluridinum + Tipiracilum, tabl. powl., 20+8,19 mg x 60 szt.</t>
  </si>
  <si>
    <t>Wymóg:</t>
  </si>
  <si>
    <t>Lek ujęty w obwieszczeniu refundacyjnym aktualnym na dzień skadania oferty.</t>
  </si>
  <si>
    <t>Gemtuzumabum ozogamicinum, proszek do sporządzania koncentratu roztworu do infuzji, 5 mg</t>
  </si>
  <si>
    <t>Ixazomibum, kaps. twarde, 2,3 mg x 3 szt</t>
  </si>
  <si>
    <t>Ixazomibum, kaps. twarde, 3 mg x 3 szt.</t>
  </si>
  <si>
    <t>Ixazomibum, kaps. twarde, 4 mg x 3 szt.</t>
  </si>
  <si>
    <t>Midostaurinum, kaps. miękkie, 25 mg x 112 szt.</t>
  </si>
  <si>
    <t>Midostaurinum, kaps. miękkie, 25 mg x 56 szt.</t>
  </si>
  <si>
    <t>Gilteritinibi fumaras, tabl. powl. 40mg x 84 szt.</t>
  </si>
  <si>
    <t>Propofol 500mg/50ml x 1 ampułkostrzykawka RTA</t>
  </si>
  <si>
    <t>Sotorasibum, tabl. powl. 120mg x 240 szt.</t>
  </si>
  <si>
    <t>Enfortumabum vedotini, proszek do sporządzania koncentratu roztworu do infuzji, 20 mg x 1 fiol.</t>
  </si>
  <si>
    <t>Enfortumabum vedotini, proszek do sporządzania koncentratu roztworu do infuzji, 30 mg x 1 fiol.</t>
  </si>
  <si>
    <t>Leki ujęte w obwieszczeniu refundacyjnym aktualnym na dzień skadania oferty.</t>
  </si>
  <si>
    <t>Erlotynib tabl. 100mg x 30 szt</t>
  </si>
  <si>
    <t>Erlotynib tabl. 150mg x 30 szt</t>
  </si>
  <si>
    <t>Idarucizumab inf./inj. [roztw.] 2,5 g/50 ml 2 fiol. 50 ml</t>
  </si>
  <si>
    <t>Nintedanibum, kaps. miękkie, 100 mg x 120 szt.</t>
  </si>
  <si>
    <t>Nintedanibum, kaps. miękkie, 150 mg x 60 szt.</t>
  </si>
  <si>
    <t>Nintedanibum, kaps. miękkie, 100 mg x 60 szt.</t>
  </si>
  <si>
    <r>
      <t xml:space="preserve">Lek ujęty w obwieszczeniu refundacyjnym aktualnym na dzień skadania oferty.
</t>
    </r>
    <r>
      <rPr>
        <b/>
        <sz val="11"/>
        <color theme="1"/>
        <rFont val="Aptos Narrow"/>
        <family val="2"/>
        <scheme val="minor"/>
      </rPr>
      <t>Do zastosowania w Programie Lekowym B.6.</t>
    </r>
  </si>
  <si>
    <t>Asciminibum, tabl. powl., 20 mg x 60 szt.</t>
  </si>
  <si>
    <t>Asciminibum, tabl. powl., 40 mg x 60 szt.</t>
  </si>
  <si>
    <t>Mosunetuzumabum, koncentrat do sporządzania roztworu do infuzji, 1 mg x 1 fiol.</t>
  </si>
  <si>
    <t>Mosunetuzumabum, koncentrat do sporządzania roztworu do infuzji, 30 mg x 1 fiol.</t>
  </si>
  <si>
    <t>Atezolizumabum - koncentrat do sporządzania roztworu do infuzji, 1200 mg/20 ml x 1 fiol.</t>
  </si>
  <si>
    <t>DAPAGLIFLOZIN TABL. POWL. 0,01 G [x28 TABL.]</t>
  </si>
  <si>
    <t>Osilodrostat tabl. 1 mg x 60 tbl.</t>
  </si>
  <si>
    <t>Osilodrostat tabl. 5 mg x 60 tbl.</t>
  </si>
  <si>
    <t>Dalbavancin i.v. 500mg x 1 fiol.</t>
  </si>
  <si>
    <t>Aerozol inhalacyjny Formoteroli fumaras dihydricus + Glycopyrronium + Budesonidum 5 mcg + 7,2 mcg + 160 mcg; 120 dawek x 1 szt.</t>
  </si>
  <si>
    <t>Paracetamol inj. 500mg x 10 butelek</t>
  </si>
  <si>
    <t>Paracetamol inj. 1000mg x 10 butelek</t>
  </si>
  <si>
    <t>BCG vaccine - proszek i rozp. do sporz. zaw. do podawania do pęcherza moczowego + zestaw do podawania w systemie zamkniętym.
Szczep RIVM - min. 2x10^8 żywych prątków BCG
lub 
Szczep Moreau - nie mniej niż 300mln żywych prątków BCG</t>
  </si>
  <si>
    <t>Pomalidomidum - kaps. 1 mg  x 21 szt.</t>
  </si>
  <si>
    <t>Pomalidomidum - kaps. 2 mg  x 21 szt.</t>
  </si>
  <si>
    <t>Pomalidomidum - kaps. 3 mg  x 21 szt.</t>
  </si>
  <si>
    <t>Pomalidomidum - kaps. 4 mg  x 21 szt.</t>
  </si>
  <si>
    <t>1) Lek ujęty w obwieszczeniu refundacyjnym aktualnym na dzień skadania oferty.
2) Zamówienie leku bez konieczności wskazania indywidualnego pacjenta.</t>
  </si>
  <si>
    <t>Bimekizumabum, roztwór do wstrzykiwań we wstrzykiwaczu, 160 mg/ml x 1 szt.</t>
  </si>
  <si>
    <t>Potassium Chloride 0,3% + Sodium Chloride 0,9%  3,0 g/l + 9,0 g/l, roztwór do infuzji  500 ml x 10 szt.</t>
  </si>
  <si>
    <t xml:space="preserve">Ruxolitinibum  tabl.  5 mg x 56 </t>
  </si>
  <si>
    <t xml:space="preserve">Ruxolitinibum  tabl.  10 mg x 56 </t>
  </si>
  <si>
    <t xml:space="preserve">Ruxolitinibum  tabl.  15 mg x 56 </t>
  </si>
  <si>
    <t xml:space="preserve">Ruxolitinibum  tabl.  20 mg x 56 </t>
  </si>
  <si>
    <t>Poz. 1-8: Leki ujęte w obwieszczeniu refundacyjnym aktualnym na dzień skadania oferty.</t>
  </si>
  <si>
    <t>Poz. 1: Lek ujęty w obwieszczeniu refundacyjnym aktualnym na dzień skadania oferty.</t>
  </si>
  <si>
    <t>Zadanie nr 27</t>
  </si>
  <si>
    <t>Zadanie nr 28</t>
  </si>
  <si>
    <t>Zadanie nr 29</t>
  </si>
  <si>
    <t>Zadanie nr 30</t>
  </si>
  <si>
    <t>Zadanie nr 31</t>
  </si>
  <si>
    <t>Zadanie nr 32</t>
  </si>
  <si>
    <t>Zadanie nr 34</t>
  </si>
  <si>
    <t>Zadanie nr 35</t>
  </si>
  <si>
    <t>Zadanie nr 36</t>
  </si>
  <si>
    <t>Zadanie nr 37</t>
  </si>
  <si>
    <t>Zadanie nr 38</t>
  </si>
  <si>
    <t>Zadanie nr 39</t>
  </si>
  <si>
    <t>Zadanie nr 40</t>
  </si>
  <si>
    <t>Zadanie nr 41</t>
  </si>
  <si>
    <t>Zadanie nr 42</t>
  </si>
  <si>
    <t>Zadanie nr 43</t>
  </si>
  <si>
    <t>Zadanie nr 44</t>
  </si>
  <si>
    <t>Zadanie nr 45</t>
  </si>
  <si>
    <t>Zadanie nr 46</t>
  </si>
  <si>
    <t>Zadanie nr 47</t>
  </si>
  <si>
    <t>Zadanie nr 48</t>
  </si>
  <si>
    <t>Zadanie nr 49</t>
  </si>
  <si>
    <t>Zadanie nr 50</t>
  </si>
  <si>
    <t>Zadanie nr 51</t>
  </si>
  <si>
    <t>Zadanie nr 52</t>
  </si>
  <si>
    <t>Zadanie nr 53</t>
  </si>
  <si>
    <t>Zadanie nr 54</t>
  </si>
  <si>
    <t>Zadanie nr 55</t>
  </si>
  <si>
    <t>Zadanie nr 56</t>
  </si>
  <si>
    <t>Zadanie nr 57</t>
  </si>
  <si>
    <t>Zadanie nr 58</t>
  </si>
  <si>
    <t>Zadanie nr 59</t>
  </si>
  <si>
    <t>Zadanie nr 60</t>
  </si>
  <si>
    <t>Zadanie nr 61</t>
  </si>
  <si>
    <t>Zadanie nr 62</t>
  </si>
  <si>
    <t>Zadanie nr 63</t>
  </si>
  <si>
    <t>Zadanie nr 64</t>
  </si>
  <si>
    <t>Zadanie nr 65</t>
  </si>
  <si>
    <t>Zadanie nr 67</t>
  </si>
  <si>
    <t>Zadanie nr 68</t>
  </si>
  <si>
    <t>Zadanie nr 69</t>
  </si>
  <si>
    <t>Zadanie nr 70</t>
  </si>
  <si>
    <t>Zadanie nr 71</t>
  </si>
  <si>
    <t>Zadanie nr 72</t>
  </si>
  <si>
    <t>Zadanie nr 73</t>
  </si>
  <si>
    <t>Zadanie nr 74</t>
  </si>
  <si>
    <t>Zadanie nr 76</t>
  </si>
  <si>
    <t>Zadanie nr 77</t>
  </si>
  <si>
    <t>Zadanie nr 78</t>
  </si>
  <si>
    <t>Zadanie nr 79</t>
  </si>
  <si>
    <t>Zadanie nr 80</t>
  </si>
  <si>
    <t>Zadanie nr 81</t>
  </si>
  <si>
    <t>Zadanie nr 66</t>
  </si>
  <si>
    <t>Zadanie nr 75</t>
  </si>
  <si>
    <t>Zadanie nr 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</si>
</sst>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0"/>
      <color theme="0"/>
      <name val="Aptos Display"/>
      <family val="2"/>
      <scheme val="major"/>
    </font>
    <font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44" fontId="0" fillId="0" borderId="0" xfId="1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/>
    <xf numFmtId="44" fontId="0" fillId="0" borderId="8" xfId="0" applyNumberFormat="1" applyBorder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44" fontId="6" fillId="0" borderId="1" xfId="1" applyFont="1" applyBorder="1" applyAlignment="1">
      <alignment horizontal="center"/>
    </xf>
    <xf numFmtId="0" fontId="6" fillId="0" borderId="2" xfId="0" applyFont="1" applyBorder="1"/>
    <xf numFmtId="0" fontId="6" fillId="0" borderId="8" xfId="0" applyFont="1" applyBorder="1"/>
    <xf numFmtId="44" fontId="6" fillId="0" borderId="8" xfId="1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1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right" vertical="center"/>
    </xf>
    <xf numFmtId="44" fontId="0" fillId="0" borderId="1" xfId="0" applyNumberFormat="1" applyBorder="1"/>
    <xf numFmtId="44" fontId="0" fillId="0" borderId="8" xfId="0" applyNumberFormat="1" applyBorder="1" applyAlignment="1">
      <alignment vertic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left" wrapText="1"/>
    </xf>
    <xf numFmtId="44" fontId="7" fillId="0" borderId="1" xfId="1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3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wrapText="1"/>
    </xf>
    <xf numFmtId="0" fontId="6" fillId="0" borderId="3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4" fontId="5" fillId="0" borderId="13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4" fontId="0" fillId="0" borderId="13" xfId="0" applyNumberFormat="1" applyBorder="1"/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 wrapText="1"/>
    </xf>
    <xf numFmtId="0" fontId="0" fillId="0" borderId="13" xfId="0" applyBorder="1"/>
    <xf numFmtId="4" fontId="9" fillId="0" borderId="14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44" fontId="6" fillId="0" borderId="3" xfId="1" applyFont="1" applyBorder="1"/>
    <xf numFmtId="0" fontId="7" fillId="0" borderId="8" xfId="0" applyFont="1" applyBorder="1"/>
    <xf numFmtId="44" fontId="7" fillId="0" borderId="8" xfId="0" applyNumberFormat="1" applyFont="1" applyBorder="1"/>
    <xf numFmtId="0" fontId="8" fillId="0" borderId="7" xfId="0" applyFont="1" applyBorder="1" applyAlignment="1">
      <alignment horizontal="right"/>
    </xf>
    <xf numFmtId="4" fontId="7" fillId="0" borderId="1" xfId="0" applyNumberFormat="1" applyFont="1" applyBorder="1"/>
    <xf numFmtId="0" fontId="0" fillId="0" borderId="8" xfId="0" applyBorder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11" fillId="0" borderId="1" xfId="0" applyFont="1" applyBorder="1"/>
    <xf numFmtId="44" fontId="11" fillId="0" borderId="1" xfId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44" fontId="11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4" fontId="9" fillId="0" borderId="11" xfId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11" fillId="0" borderId="3" xfId="0" applyFont="1" applyBorder="1"/>
    <xf numFmtId="0" fontId="11" fillId="0" borderId="2" xfId="0" applyFont="1" applyBorder="1"/>
    <xf numFmtId="0" fontId="11" fillId="0" borderId="11" xfId="0" applyFont="1" applyBorder="1" applyAlignment="1">
      <alignment horizontal="right"/>
    </xf>
    <xf numFmtId="0" fontId="11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/>
    </xf>
    <xf numFmtId="44" fontId="11" fillId="0" borderId="11" xfId="1" applyFont="1" applyBorder="1"/>
    <xf numFmtId="0" fontId="12" fillId="0" borderId="12" xfId="0" applyFont="1" applyBorder="1" applyAlignment="1">
      <alignment horizontal="right"/>
    </xf>
    <xf numFmtId="0" fontId="12" fillId="0" borderId="13" xfId="0" applyFont="1" applyBorder="1" applyAlignment="1">
      <alignment wrapText="1"/>
    </xf>
    <xf numFmtId="0" fontId="12" fillId="0" borderId="13" xfId="0" applyFont="1" applyBorder="1" applyAlignment="1">
      <alignment horizontal="center"/>
    </xf>
    <xf numFmtId="0" fontId="12" fillId="0" borderId="13" xfId="0" applyFont="1" applyBorder="1"/>
    <xf numFmtId="44" fontId="12" fillId="0" borderId="13" xfId="0" applyNumberFormat="1" applyFont="1" applyBorder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44" fontId="12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44" fontId="7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4" fontId="0" fillId="0" borderId="0" xfId="1" applyFont="1" applyAlignment="1">
      <alignment wrapText="1"/>
    </xf>
    <xf numFmtId="44" fontId="3" fillId="0" borderId="0" xfId="1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9" fontId="6" fillId="0" borderId="1" xfId="2" applyFont="1" applyBorder="1"/>
    <xf numFmtId="44" fontId="6" fillId="0" borderId="1" xfId="0" applyNumberFormat="1" applyFont="1" applyBorder="1"/>
    <xf numFmtId="0" fontId="0" fillId="0" borderId="0" xfId="1" applyNumberFormat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44" fontId="6" fillId="0" borderId="3" xfId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4" fontId="7" fillId="0" borderId="11" xfId="0" applyNumberFormat="1" applyFont="1" applyBorder="1" applyAlignment="1">
      <alignment horizontal="right" vertical="center"/>
    </xf>
    <xf numFmtId="44" fontId="7" fillId="0" borderId="3" xfId="1" applyFont="1" applyBorder="1"/>
    <xf numFmtId="44" fontId="7" fillId="0" borderId="1" xfId="1" applyFont="1" applyBorder="1" applyAlignment="1">
      <alignment horizontal="center"/>
    </xf>
    <xf numFmtId="0" fontId="7" fillId="0" borderId="2" xfId="0" applyFont="1" applyBorder="1"/>
    <xf numFmtId="0" fontId="8" fillId="0" borderId="0" xfId="0" applyFont="1"/>
    <xf numFmtId="44" fontId="7" fillId="0" borderId="3" xfId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7" fillId="2" borderId="1" xfId="1" applyFont="1" applyFill="1" applyBorder="1" applyAlignment="1">
      <alignment vertical="center"/>
    </xf>
    <xf numFmtId="0" fontId="6" fillId="0" borderId="5" xfId="0" applyFont="1" applyBorder="1" applyAlignment="1">
      <alignment horizontal="left" wrapText="1"/>
    </xf>
    <xf numFmtId="44" fontId="7" fillId="0" borderId="3" xfId="1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44" fontId="7" fillId="0" borderId="1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4" fontId="6" fillId="0" borderId="4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7" fillId="0" borderId="8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4" fontId="7" fillId="0" borderId="5" xfId="1" applyFont="1" applyBorder="1" applyAlignment="1">
      <alignment vertical="center"/>
    </xf>
    <xf numFmtId="0" fontId="0" fillId="0" borderId="1" xfId="0" applyBorder="1" applyAlignment="1">
      <alignment horizontal="center" vertical="top" wrapText="1"/>
    </xf>
  </cellXfs>
  <cellStyles count="3">
    <cellStyle name="Normalny" xfId="0" builtinId="0"/>
    <cellStyle name="Procentowy" xfId="2" builtinId="5"/>
    <cellStyle name="Walutowy" xfId="1" builtinId="4"/>
  </cellStyles>
  <dxfs count="2349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/>
        <horizontal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E8C4EACA-E523-48B8-9164-E014E89EF41C}" name="Tabela82" displayName="Tabela82" ref="A8:L12" totalsRowCount="1" headerRowDxfId="2348" dataDxfId="2346" headerRowBorderDxfId="2347" tableBorderDxfId="2345" totalsRowBorderDxfId="2344">
  <autoFilter ref="A8:L11" xr:uid="{130899A0-5238-436C-8610-1D3DDD213376}"/>
  <tableColumns count="12">
    <tableColumn id="1" xr3:uid="{21B4CC52-8CED-46D1-9EC5-AC3B83D4AAA2}" name="L.p." dataDxfId="2343" totalsRowDxfId="2342"/>
    <tableColumn id="2" xr3:uid="{8B299A20-4EA4-4761-9CAB-B1F13912CC98}" name="Nazwa, postać, dawka" dataDxfId="2341" totalsRowDxfId="2340"/>
    <tableColumn id="3" xr3:uid="{95E79622-A28D-4F57-8B61-83EF244AEAB7}" name="j.m." dataDxfId="2339" totalsRowDxfId="2338"/>
    <tableColumn id="4" xr3:uid="{8E941B0B-155B-4E8D-84EB-26660538EA37}" name="Ilość" dataDxfId="2337" totalsRowDxfId="2336"/>
    <tableColumn id="5" xr3:uid="{4D67A0FB-F0CF-4F84-8234-65CDB9905D29}" name="C.j. netto" dataDxfId="2335" totalsRowDxfId="2334"/>
    <tableColumn id="6" xr3:uid="{31E7AA84-C778-43C7-B798-E109CB754BB7}" name="Wartość netto" totalsRowFunction="sum" dataDxfId="2333" totalsRowDxfId="2332">
      <calculatedColumnFormula>Tabela82[[#This Row],[Ilość]]*Tabela82[[#This Row],[C.j. netto]]</calculatedColumnFormula>
    </tableColumn>
    <tableColumn id="7" xr3:uid="{C69E607D-AF94-41C7-8461-ECF5230A379A}" name="Stawka podatku VAT" dataDxfId="2331" totalsRowDxfId="2330"/>
    <tableColumn id="8" xr3:uid="{B0390FE5-5256-45C6-83F4-AD15F744D892}" name="C.j. brutto" dataDxfId="2329" totalsRowDxfId="2328" dataCellStyle="Walutowy"/>
    <tableColumn id="9" xr3:uid="{29E96427-F678-41D3-99B7-7F94140ABC80}" name="Wartość brutto" dataDxfId="2327" totalsRowDxfId="2326"/>
    <tableColumn id="10" xr3:uid="{18EBD7A8-87FB-4697-AD78-3F07DFFA73C1}" name="Producent " dataDxfId="2325" totalsRowDxfId="2324"/>
    <tableColumn id="11" xr3:uid="{EF086C5F-528A-4649-9388-E1E9B08A586F}" name="Kod EAN" dataDxfId="2323" totalsRowDxfId="2322"/>
    <tableColumn id="12" xr3:uid="{7B10B7FF-6E31-4DC6-8C26-27A0F8E59BDA}" name="Nazwa handlowa, dawka, postać , ilość w opakowaniu" dataDxfId="2321" totalsRowDxfId="232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D96B273B-355E-4336-A54F-CACA19A5DDA5}" name="Tabela91" displayName="Tabela91" ref="A8:L11" totalsRowCount="1" headerRowDxfId="2087" dataDxfId="2085" headerRowBorderDxfId="2086" tableBorderDxfId="2084" totalsRowBorderDxfId="2083">
  <autoFilter ref="A8:L10" xr:uid="{130899A0-5238-436C-8610-1D3DDD213376}"/>
  <tableColumns count="12">
    <tableColumn id="1" xr3:uid="{11EEC339-5AB3-4872-82C9-C2D0F4FFEFEE}" name="L.p." dataDxfId="2082" totalsRowDxfId="2081"/>
    <tableColumn id="2" xr3:uid="{45029C12-AFE8-4B11-BF27-664356CA439D}" name="Nazwa, postać, dawka" dataDxfId="2080" totalsRowDxfId="2079"/>
    <tableColumn id="3" xr3:uid="{F62976D0-0AF2-46AA-9B23-42EEC8BE8DEA}" name="j.m." dataDxfId="2078" totalsRowDxfId="2077"/>
    <tableColumn id="4" xr3:uid="{688379D7-D08E-4EF6-BA2F-632DF4F5F249}" name="Ilość" dataDxfId="2076" totalsRowDxfId="2075"/>
    <tableColumn id="5" xr3:uid="{BBD73583-52D7-4868-9891-AC6AEFE8BD31}" name="C.j. netto" dataDxfId="2074" totalsRowDxfId="2073"/>
    <tableColumn id="6" xr3:uid="{9D34A5DE-0E09-48F4-B628-EC6ABAE5D9B1}" name="Wartość netto" totalsRowFunction="sum" dataDxfId="2072" totalsRowDxfId="2071">
      <calculatedColumnFormula>Tabela91[[#This Row],[Ilość]]*Tabela91[[#This Row],[C.j. netto]]</calculatedColumnFormula>
    </tableColumn>
    <tableColumn id="7" xr3:uid="{513E6136-EA22-40D0-9681-084A37236E89}" name="Stawka podatku VAT" dataDxfId="2070" totalsRowDxfId="2069"/>
    <tableColumn id="8" xr3:uid="{F7FF805C-7B03-4B38-8020-BC5FE597882A}" name="C.j. brutto" dataDxfId="2068" totalsRowDxfId="2067" dataCellStyle="Walutowy"/>
    <tableColumn id="9" xr3:uid="{FC8E8A31-FCC3-4350-8043-9F2F02666C9B}" name="Wartość brutto" dataDxfId="2066" totalsRowDxfId="2065"/>
    <tableColumn id="10" xr3:uid="{90873433-E005-4F70-A059-85BF4A910376}" name="Producent " dataDxfId="2064" totalsRowDxfId="2063"/>
    <tableColumn id="11" xr3:uid="{7059A85F-8046-4EA4-92D1-E164FAF390BD}" name="Kod EAN" dataDxfId="2062" totalsRowDxfId="2061"/>
    <tableColumn id="12" xr3:uid="{50E08A32-08DF-4EBF-ABCB-B8DD87F29358}" name="Nazwa handlowa, dawka, postać , ilość w opakowaniu" dataDxfId="2060" totalsRowDxfId="205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4A88055B-9ADF-40C1-8611-2C8970B2FFCA}" name="Tabela92" displayName="Tabela92" ref="A8:L25" totalsRowCount="1" headerRowDxfId="2058" dataDxfId="2056" headerRowBorderDxfId="2057" tableBorderDxfId="2055" totalsRowBorderDxfId="2054">
  <autoFilter ref="A8:L24" xr:uid="{130899A0-5238-436C-8610-1D3DDD213376}"/>
  <sortState ref="A9:L17">
    <sortCondition ref="B8:B17"/>
  </sortState>
  <tableColumns count="12">
    <tableColumn id="1" xr3:uid="{89E39CA2-FE07-4BDE-B7AF-B829606725A8}" name="L.p." totalsRowLabel="Suma" dataDxfId="2053" totalsRowDxfId="2052"/>
    <tableColumn id="2" xr3:uid="{5FB1A2BA-BF37-4A30-A25C-31D9E6F7DE0B}" name="Nazwa, postać, dawka" dataDxfId="2051" totalsRowDxfId="2050"/>
    <tableColumn id="3" xr3:uid="{C1C20BFA-BDD2-4FA0-B556-C027FA5C3A3B}" name="j.m." dataDxfId="2049" totalsRowDxfId="2048"/>
    <tableColumn id="4" xr3:uid="{4E0659FD-31C6-458C-99F0-7D732C258D43}" name="Ilość" dataDxfId="2047" totalsRowDxfId="2046"/>
    <tableColumn id="5" xr3:uid="{1C704B02-A729-4B56-9FAD-801008441E3E}" name="C.j. netto" dataDxfId="2045" totalsRowDxfId="2044" dataCellStyle="Walutowy"/>
    <tableColumn id="6" xr3:uid="{C3BF2E84-60AB-489E-8677-A2636070DECD}" name="Wartość netto" totalsRowFunction="sum" dataDxfId="2043" totalsRowDxfId="2042" dataCellStyle="Walutowy">
      <calculatedColumnFormula>Tabela92[[#This Row],[Ilość]]*Tabela92[[#This Row],[C.j. netto]]</calculatedColumnFormula>
    </tableColumn>
    <tableColumn id="7" xr3:uid="{6EB59F5F-7E74-4DCC-91C2-4FE0853DDF0F}" name="Stawka podatku VAT" dataDxfId="2041" totalsRowDxfId="2040"/>
    <tableColumn id="8" xr3:uid="{889CD581-1339-4692-9FA0-B1B72B3218E2}" name="C.j. brutto" dataDxfId="2039" totalsRowDxfId="2038" dataCellStyle="Walutowy"/>
    <tableColumn id="9" xr3:uid="{2FB1AE8D-A968-4FF0-8F04-2E6BA1AF4839}" name="Wartość brutto" dataDxfId="2037" totalsRowDxfId="2036"/>
    <tableColumn id="10" xr3:uid="{780ACE19-088D-4B09-8415-88246BBD71E1}" name="Producent " dataDxfId="2035" totalsRowDxfId="2034"/>
    <tableColumn id="11" xr3:uid="{49C68C52-47C5-4B32-8E7B-BC4BEB577858}" name="Kod EAN" dataDxfId="2033" totalsRowDxfId="2032"/>
    <tableColumn id="12" xr3:uid="{0E688004-3DCB-4194-B294-6B6F1533EB38}" name="Nazwa handlowa, dawka, postać , ilość w opakowaniu" dataDxfId="2031" totalsRowDxfId="203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618471B-55A0-48D2-A78C-FDC767848696}" name="Tabela93" displayName="Tabela93" ref="A8:L10" totalsRowCount="1" headerRowDxfId="2029" dataDxfId="2027" headerRowBorderDxfId="2028" tableBorderDxfId="2026" totalsRowBorderDxfId="2025">
  <autoFilter ref="A8:L9" xr:uid="{130899A0-5238-436C-8610-1D3DDD213376}"/>
  <tableColumns count="12">
    <tableColumn id="1" xr3:uid="{E3A2C023-D073-4A99-A428-A059061D1C59}" name="L.p." dataDxfId="2024" totalsRowDxfId="2023"/>
    <tableColumn id="2" xr3:uid="{D3E23757-1CEB-4DD2-800E-5F4268D0DBFF}" name="Nazwa, postać, dawka" dataDxfId="2022" totalsRowDxfId="2021"/>
    <tableColumn id="3" xr3:uid="{493A5E25-B7F9-40EA-848E-3E4DF50E23DB}" name="j.m." dataDxfId="2020" totalsRowDxfId="2019"/>
    <tableColumn id="4" xr3:uid="{03FDADE3-7B31-4FC5-A12A-CC706A463F37}" name="Ilość" dataDxfId="2018" totalsRowDxfId="2017"/>
    <tableColumn id="5" xr3:uid="{3A8BCAA7-118C-4FBA-B615-1D9B457A59F6}" name="C.j. netto" dataDxfId="2016" totalsRowDxfId="2015"/>
    <tableColumn id="6" xr3:uid="{D2F67663-E289-49C4-881E-261897BDBDC7}" name="Wartość netto" totalsRowFunction="sum" dataDxfId="2014" totalsRowDxfId="2013"/>
    <tableColumn id="7" xr3:uid="{42C9A789-4D9B-4E7C-9478-8081B5947029}" name="Stawka podatku VAT" dataDxfId="2012" totalsRowDxfId="2011"/>
    <tableColumn id="8" xr3:uid="{77C129D7-C65E-430A-9B09-15B086C60BB1}" name="C.j. brutto" dataDxfId="2010" totalsRowDxfId="2009" dataCellStyle="Walutowy"/>
    <tableColumn id="9" xr3:uid="{1D718802-CF45-4A9F-8FEA-75AFCFB163EA}" name="Wartość brutto" dataDxfId="2008" totalsRowDxfId="2007"/>
    <tableColumn id="10" xr3:uid="{D0F52E5A-BF86-4918-A758-32621D45F942}" name="Producent " dataDxfId="2006" totalsRowDxfId="2005"/>
    <tableColumn id="11" xr3:uid="{F4C6A15F-DBC9-4277-A338-8D3CACF8DE98}" name="Kod EAN" dataDxfId="2004" totalsRowDxfId="2003"/>
    <tableColumn id="12" xr3:uid="{84035608-542A-465D-8916-9D208268C95A}" name="Nazwa handlowa, dawka, postać , ilość w opakowaniu" dataDxfId="2002" totalsRowDxfId="200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4861ACF7-1A5C-46D1-A77F-83A4106DC941}" name="Tabela94" displayName="Tabela94" ref="A8:L13" totalsRowCount="1" headerRowDxfId="2000" dataDxfId="1998" headerRowBorderDxfId="1999" tableBorderDxfId="1997" totalsRowBorderDxfId="1996">
  <autoFilter ref="A8:L12" xr:uid="{130899A0-5238-436C-8610-1D3DDD213376}"/>
  <tableColumns count="12">
    <tableColumn id="1" xr3:uid="{8A9B5D6C-82E2-4456-9A99-0FD803704B36}" name="L.p." totalsRowLabel="Suma" dataDxfId="1995" totalsRowDxfId="1994"/>
    <tableColumn id="2" xr3:uid="{52130EC6-42BC-4914-8781-FB3A66C8C475}" name="Nazwa, postać, dawka" dataDxfId="1993" totalsRowDxfId="1992"/>
    <tableColumn id="3" xr3:uid="{1664A294-9549-45C0-B039-A2CD5C6316FF}" name="j.m." dataDxfId="1991" totalsRowDxfId="1990"/>
    <tableColumn id="4" xr3:uid="{A5754F0E-DD1C-4DB9-87C4-7C6B76ED1DED}" name="Ilość" dataDxfId="1989" totalsRowDxfId="1988"/>
    <tableColumn id="5" xr3:uid="{44A9CA43-3ED8-43B7-A7AC-743EEE40C069}" name="C.j. netto" dataDxfId="1987" totalsRowDxfId="1986" dataCellStyle="Walutowy"/>
    <tableColumn id="6" xr3:uid="{0BD060E6-DB0C-455A-8132-49A89F47BA02}" name="Wartość netto" totalsRowFunction="sum" dataDxfId="1985" totalsRowDxfId="1984" dataCellStyle="Walutowy">
      <calculatedColumnFormula>Tabela94[[#This Row],[Ilość]]*Tabela94[[#This Row],[C.j. netto]]</calculatedColumnFormula>
    </tableColumn>
    <tableColumn id="7" xr3:uid="{5E2F7841-7106-4168-9A2F-E3E2FB1C201C}" name="Stawka podatku VAT" dataDxfId="1983" totalsRowDxfId="1982"/>
    <tableColumn id="8" xr3:uid="{19CEAA3D-4F79-4D9E-B0C9-F663B78DFE18}" name="C.j. brutto" dataDxfId="1981" totalsRowDxfId="1980" dataCellStyle="Walutowy"/>
    <tableColumn id="9" xr3:uid="{EFC00587-A8FF-4165-ABC9-0974D613A8C2}" name="Wartość brutto" dataDxfId="1979" totalsRowDxfId="1978"/>
    <tableColumn id="10" xr3:uid="{3B393672-0511-4A45-89B5-467047B6DE7E}" name="Producent " dataDxfId="1977" totalsRowDxfId="1976"/>
    <tableColumn id="11" xr3:uid="{E3371EEB-0A75-4D8A-9EF5-697D19C6AC5E}" name="Kod EAN" dataDxfId="1975" totalsRowDxfId="1974"/>
    <tableColumn id="12" xr3:uid="{A439F863-A9DA-4194-9ADA-E7DC22093D09}" name="Nazwa handlowa, dawka, postać , ilość w opakowaniu" dataDxfId="1973" totalsRowDxfId="197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A453EB75-64BB-4E02-8608-C6E479F200B4}" name="Tabela95" displayName="Tabela95" ref="A8:L19" totalsRowCount="1" headerRowDxfId="1971" dataDxfId="1969" headerRowBorderDxfId="1970" tableBorderDxfId="1968" totalsRowBorderDxfId="1967">
  <autoFilter ref="A8:L18" xr:uid="{130899A0-5238-436C-8610-1D3DDD213376}"/>
  <sortState ref="A9:L16">
    <sortCondition ref="B8:B16"/>
  </sortState>
  <tableColumns count="12">
    <tableColumn id="1" xr3:uid="{2FFD9C5D-902F-4CA4-A8F1-AE645E0C7139}" name="L.p." totalsRowLabel="Suma" dataDxfId="1966" totalsRowDxfId="1965"/>
    <tableColumn id="2" xr3:uid="{12177B2A-620A-4CA4-9623-DD06A812E1C6}" name="Nazwa, postać, dawka" dataDxfId="1964" totalsRowDxfId="1963"/>
    <tableColumn id="3" xr3:uid="{2653DA0C-8B4D-4A0C-A1D6-EDE5C28EC457}" name="j.m." dataDxfId="1962" totalsRowDxfId="1961"/>
    <tableColumn id="4" xr3:uid="{43AF4646-2E80-4B50-ACB6-95E464FA933F}" name="Ilość" dataDxfId="1960" totalsRowDxfId="1959"/>
    <tableColumn id="5" xr3:uid="{3785266D-519A-40F4-9DF2-1B6050F1AE2D}" name="C.j. netto" dataDxfId="1958" totalsRowDxfId="1957" dataCellStyle="Walutowy"/>
    <tableColumn id="6" xr3:uid="{480BFF25-57D6-4CE6-8302-837129F477A3}" name="Wartość netto" totalsRowFunction="sum" dataDxfId="1956" totalsRowDxfId="1955" dataCellStyle="Walutowy">
      <calculatedColumnFormula>Tabela95[[#This Row],[Ilość]]*Tabela95[[#This Row],[C.j. netto]]</calculatedColumnFormula>
    </tableColumn>
    <tableColumn id="7" xr3:uid="{ACD2E794-9A9F-4A42-A5B7-C7135B72B1F9}" name="Stawka podatku VAT" dataDxfId="1954" totalsRowDxfId="1953"/>
    <tableColumn id="8" xr3:uid="{215570B1-3206-49B5-8ED9-9F718F558DDC}" name="C.j. brutto" dataDxfId="1952" totalsRowDxfId="1951" dataCellStyle="Walutowy"/>
    <tableColumn id="9" xr3:uid="{67E3E9EE-1351-4E0C-9B2F-FE7BCF40E5FD}" name="Wartość brutto" dataDxfId="1950" totalsRowDxfId="1949"/>
    <tableColumn id="10" xr3:uid="{61236DBA-2B86-4B8A-ACE4-E26CE89DBD01}" name="Producent " dataDxfId="1948" totalsRowDxfId="1947"/>
    <tableColumn id="11" xr3:uid="{963F198F-ED81-431F-B4C4-525E7A383A07}" name="Kod EAN" dataDxfId="1946" totalsRowDxfId="1945"/>
    <tableColumn id="12" xr3:uid="{C0ACB822-8A08-47DE-8224-A243A5317B5F}" name="Nazwa handlowa, dawka, postać , ilość w opakowaniu" dataDxfId="1944" totalsRowDxfId="1943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18508B0-DECD-4403-837E-5A15C3418593}" name="Tabela96" displayName="Tabela96" ref="A8:L17" totalsRowCount="1" headerRowDxfId="1942" dataDxfId="1940" headerRowBorderDxfId="1941" tableBorderDxfId="1939" totalsRowBorderDxfId="1938">
  <autoFilter ref="A8:L16" xr:uid="{130899A0-5238-436C-8610-1D3DDD213376}"/>
  <sortState ref="A9:L16">
    <sortCondition ref="B8:B16"/>
  </sortState>
  <tableColumns count="12">
    <tableColumn id="1" xr3:uid="{3D9D17E0-B343-44B9-9377-D4B9F85B5954}" name="L.p." totalsRowLabel="Suma" dataDxfId="1937" totalsRowDxfId="1936"/>
    <tableColumn id="2" xr3:uid="{A0F8D3A5-C7BF-4103-B4CE-1CE357A0511F}" name="Nazwa, postać, dawka" dataDxfId="1935" totalsRowDxfId="1934"/>
    <tableColumn id="3" xr3:uid="{2FBAF7F4-ABC2-44AD-A4FD-B7CE4371BEAB}" name="j.m." dataDxfId="1933" totalsRowDxfId="1932"/>
    <tableColumn id="4" xr3:uid="{CC8204FF-5FC9-43AD-944D-B0845760A826}" name="Ilość" dataDxfId="1931" totalsRowDxfId="1930"/>
    <tableColumn id="5" xr3:uid="{8E49687F-B14D-4105-BDC9-3786DFE3BAC2}" name="C.j. netto" dataDxfId="1929" totalsRowDxfId="1928" dataCellStyle="Walutowy"/>
    <tableColumn id="6" xr3:uid="{3AAFEEA0-7CEA-4324-9BAC-DA8FBC74F0BC}" name="Wartość netto" totalsRowFunction="sum" dataDxfId="1927" totalsRowDxfId="1926" dataCellStyle="Walutowy">
      <calculatedColumnFormula>Tabela96[[#This Row],[Ilość]]*Tabela96[[#This Row],[C.j. netto]]</calculatedColumnFormula>
    </tableColumn>
    <tableColumn id="7" xr3:uid="{82355370-DACE-4169-9B34-FD39780BC119}" name="Stawka podatku VAT" dataDxfId="1925" totalsRowDxfId="1924"/>
    <tableColumn id="8" xr3:uid="{05E45AE5-8AA0-495F-9BF2-0B41B645537F}" name="C.j. brutto" dataDxfId="1923" totalsRowDxfId="1922" dataCellStyle="Walutowy"/>
    <tableColumn id="9" xr3:uid="{50564E7C-B8C1-45D2-B071-90CEDA4067F2}" name="Wartość brutto" dataDxfId="1921" totalsRowDxfId="1920"/>
    <tableColumn id="10" xr3:uid="{CA38644F-9BED-479E-86BC-791D89526DBB}" name="Producent " dataDxfId="1919" totalsRowDxfId="1918"/>
    <tableColumn id="11" xr3:uid="{BF02EBA7-0E39-460C-9486-9BB4B39EBC30}" name="Kod EAN" dataDxfId="1917" totalsRowDxfId="1916"/>
    <tableColumn id="12" xr3:uid="{EF0376EA-3F2B-443F-9B70-CA2A32CEEC7D}" name="Nazwa handlowa, dawka, postać , ilość w opakowaniu" dataDxfId="1915" totalsRowDxfId="191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4554DBB3-1151-46B0-AEE9-CB9413C487FD}" name="Tabela97" displayName="Tabela97" ref="A8:L10" totalsRowCount="1" headerRowDxfId="1913" dataDxfId="1911" headerRowBorderDxfId="1912" tableBorderDxfId="1910" totalsRowBorderDxfId="1909">
  <autoFilter ref="A8:L9" xr:uid="{130899A0-5238-436C-8610-1D3DDD213376}"/>
  <tableColumns count="12">
    <tableColumn id="1" xr3:uid="{FEAC8F71-C4C1-4E1D-B9E4-836EC22FFE1E}" name="L.p." dataDxfId="1908" totalsRowDxfId="1907"/>
    <tableColumn id="2" xr3:uid="{CF013D6A-3F96-4B22-8BC7-A890B53186D1}" name="Nazwa, postać, dawka" dataDxfId="1906" totalsRowDxfId="1905"/>
    <tableColumn id="3" xr3:uid="{221F7263-E6CB-4DE9-8445-19C70ADF58E1}" name="j.m." dataDxfId="1904" totalsRowDxfId="1903"/>
    <tableColumn id="4" xr3:uid="{1C32C831-ECD7-4947-8C9F-226C6CC56D83}" name="Ilość" dataDxfId="1902" totalsRowDxfId="1901"/>
    <tableColumn id="5" xr3:uid="{D3DE8384-800D-43B2-B21A-CE5336883D3D}" name="C.j. netto" dataDxfId="1900" totalsRowDxfId="1899"/>
    <tableColumn id="6" xr3:uid="{BF3FFE20-11BF-49E5-810A-602F46D5BE7E}" name="Wartość netto" totalsRowFunction="sum" dataDxfId="1898" totalsRowDxfId="1897"/>
    <tableColumn id="7" xr3:uid="{172BF15A-8C95-4DFD-8016-CF9641B15756}" name="Stawka podatku VAT" dataDxfId="1896" totalsRowDxfId="1895"/>
    <tableColumn id="8" xr3:uid="{513F1FFB-F618-46E2-BBBC-CB65CE6E5035}" name="C.j. brutto" dataDxfId="1894" totalsRowDxfId="1893" dataCellStyle="Walutowy"/>
    <tableColumn id="9" xr3:uid="{5A2341C3-490B-4DCE-9C6E-96CC45DD1C8A}" name="Wartość brutto" dataDxfId="1892" totalsRowDxfId="1891"/>
    <tableColumn id="10" xr3:uid="{5C138168-A7F4-4618-B15A-4C43BA4EE6C1}" name="Producent " dataDxfId="1890" totalsRowDxfId="1889"/>
    <tableColumn id="11" xr3:uid="{A633846E-3AB0-4AB6-A3DD-8DFC721DD915}" name="Kod EAN" dataDxfId="1888" totalsRowDxfId="1887"/>
    <tableColumn id="12" xr3:uid="{6532F487-03C7-409C-ADC4-FEBB6599999A}" name="Nazwa handlowa, dawka, postać , ilość w opakowaniu" dataDxfId="1886" totalsRowDxfId="188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FE18CC87-03DF-45C3-93A2-E56AC5924903}" name="Tabela98" displayName="Tabela98" ref="A8:L10" totalsRowCount="1" headerRowDxfId="1884" dataDxfId="1882" headerRowBorderDxfId="1883" tableBorderDxfId="1881" totalsRowBorderDxfId="1880">
  <autoFilter ref="A8:L9" xr:uid="{130899A0-5238-436C-8610-1D3DDD213376}"/>
  <tableColumns count="12">
    <tableColumn id="1" xr3:uid="{E562FEC8-418E-4190-B4D1-814BA3FD2B59}" name="L.p." dataDxfId="1879" totalsRowDxfId="1878"/>
    <tableColumn id="2" xr3:uid="{6EEF80D8-CEE2-4481-8086-54A1AC64C2C1}" name="Nazwa, postać, dawka" dataDxfId="1877" totalsRowDxfId="1876"/>
    <tableColumn id="3" xr3:uid="{B444FFB6-A24B-45CF-B02F-ED79EBE938B8}" name="j.m." dataDxfId="1875" totalsRowDxfId="1874"/>
    <tableColumn id="4" xr3:uid="{834847D8-1DF2-4DAF-BD84-F7C62F5D12C3}" name="Ilość" dataDxfId="1873" totalsRowDxfId="1872"/>
    <tableColumn id="5" xr3:uid="{E6989576-3CD7-47E4-ABAC-85E5C3554342}" name="C.j. netto" dataDxfId="1871" totalsRowDxfId="1870"/>
    <tableColumn id="6" xr3:uid="{40ADDF86-DAE9-4C61-90B1-1E70AC0F1E5F}" name="Wartość netto" totalsRowFunction="sum" dataDxfId="1869" totalsRowDxfId="1868"/>
    <tableColumn id="7" xr3:uid="{38BB670A-1A6E-4EFA-B870-DE72EEF56B7F}" name="Stawka podatku VAT" dataDxfId="1867" totalsRowDxfId="1866"/>
    <tableColumn id="8" xr3:uid="{2BD5729B-7FEB-4357-A3A6-882BD6FBC63B}" name="C.j. brutto" dataDxfId="1865" totalsRowDxfId="1864" dataCellStyle="Walutowy"/>
    <tableColumn id="9" xr3:uid="{49551AF9-6C0F-453A-B48C-E14A7AD6E338}" name="Wartość brutto" dataDxfId="1863" totalsRowDxfId="1862"/>
    <tableColumn id="10" xr3:uid="{025180DE-CCEA-48F4-9319-776DDBF8CA14}" name="Producent " dataDxfId="1861" totalsRowDxfId="1860"/>
    <tableColumn id="11" xr3:uid="{1FADE4C2-72CC-4FAC-9A41-A3578A4EAFCD}" name="Kod EAN" dataDxfId="1859" totalsRowDxfId="1858"/>
    <tableColumn id="12" xr3:uid="{52A1A174-B589-461D-8118-EABA0D186547}" name="Nazwa handlowa, dawka, postać , ilość w opakowaniu" dataDxfId="1857" totalsRowDxfId="1856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EE20719A-F50E-470F-89E0-98ACD867409C}" name="Tabela99" displayName="Tabela99" ref="A8:L11" totalsRowCount="1" headerRowDxfId="1855" dataDxfId="1853" headerRowBorderDxfId="1854" tableBorderDxfId="1852" totalsRowBorderDxfId="1851">
  <autoFilter ref="A8:L10" xr:uid="{130899A0-5238-436C-8610-1D3DDD213376}"/>
  <tableColumns count="12">
    <tableColumn id="1" xr3:uid="{B86C7EB3-30A6-4685-922F-174D806D359A}" name="L.p." totalsRowLabel="Suma" dataDxfId="1850" totalsRowDxfId="1849"/>
    <tableColumn id="2" xr3:uid="{56DB4887-B979-49E0-B580-0615C904395F}" name="Nazwa, postać, dawka" dataDxfId="1848" totalsRowDxfId="1847"/>
    <tableColumn id="3" xr3:uid="{E0D6EFF0-905A-4743-89A8-9AA85F12B0D4}" name="j.m." dataDxfId="1846" totalsRowDxfId="1845"/>
    <tableColumn id="4" xr3:uid="{66A65499-9935-4CE0-939F-93684478CA89}" name="Ilość" dataDxfId="1844" totalsRowDxfId="1843"/>
    <tableColumn id="5" xr3:uid="{F38629F2-2A08-4222-9414-8E22D84C355F}" name="C.j. netto" dataDxfId="1842" totalsRowDxfId="1841" dataCellStyle="Walutowy"/>
    <tableColumn id="6" xr3:uid="{A90CAF63-6386-4323-AB31-E2F7216EEF8A}" name="Wartość netto" totalsRowFunction="sum" dataDxfId="1840" totalsRowDxfId="1839" dataCellStyle="Walutowy">
      <calculatedColumnFormula>Tabela99[[#This Row],[Ilość]]*Tabela99[[#This Row],[C.j. netto]]</calculatedColumnFormula>
    </tableColumn>
    <tableColumn id="7" xr3:uid="{B23CDB9A-5E1A-4B78-A879-E58F337EFCF8}" name="Stawka podatku VAT" dataDxfId="1838" totalsRowDxfId="1837"/>
    <tableColumn id="8" xr3:uid="{5BC8F326-C8CB-41EA-A535-E2EBECF8BA8A}" name="C.j. brutto" dataDxfId="1836" totalsRowDxfId="1835" dataCellStyle="Walutowy"/>
    <tableColumn id="9" xr3:uid="{25A0A0AE-A66A-417E-AC95-E86754403CD4}" name="Wartość brutto" dataDxfId="1834" totalsRowDxfId="1833"/>
    <tableColumn id="10" xr3:uid="{2988A18E-8F74-4706-ABD5-8E7E2D63B673}" name="Producent " dataDxfId="1832" totalsRowDxfId="1831"/>
    <tableColumn id="11" xr3:uid="{74CC5505-B3BA-4AFB-B995-D56A01A04B0D}" name="Kod EAN" dataDxfId="1830" totalsRowDxfId="1829"/>
    <tableColumn id="12" xr3:uid="{A84AC8EF-7030-4510-9001-49C88CE20389}" name="Nazwa handlowa, dawka, postać , ilość w opakowaniu" dataDxfId="1828" totalsRowDxfId="1827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75CBE84-CF3F-4CEB-BA19-19A7F9FB224F}" name="Tabela100" displayName="Tabela100" ref="A8:L11" totalsRowCount="1" headerRowDxfId="1826" dataDxfId="1824" headerRowBorderDxfId="1825" tableBorderDxfId="1823" totalsRowBorderDxfId="1822">
  <autoFilter ref="A8:L10" xr:uid="{130899A0-5238-436C-8610-1D3DDD213376}"/>
  <tableColumns count="12">
    <tableColumn id="1" xr3:uid="{770D5751-2DEB-47DA-BC10-EEFFD8309058}" name="L.p." totalsRowLabel="Suma" dataDxfId="1821" totalsRowDxfId="1820"/>
    <tableColumn id="2" xr3:uid="{8E3AA825-B46A-4279-BE7F-575DC6614B61}" name="Nazwa, postać, dawka" dataDxfId="1819" totalsRowDxfId="1818"/>
    <tableColumn id="3" xr3:uid="{DAE042C0-4326-4F00-8270-A75960796236}" name="j.m." dataDxfId="1817" totalsRowDxfId="1816"/>
    <tableColumn id="4" xr3:uid="{E5166C36-EF5D-4E07-BDF5-A7859D8FCD41}" name="Ilość" dataDxfId="1815" totalsRowDxfId="1814"/>
    <tableColumn id="5" xr3:uid="{6CF7DD95-6BAF-4292-848F-7660F0398527}" name="C.j. netto" dataDxfId="1813" totalsRowDxfId="1812" dataCellStyle="Walutowy"/>
    <tableColumn id="6" xr3:uid="{A1ABF973-C94C-447B-ADF4-9A0E7A911F2B}" name="Wartość netto" totalsRowFunction="sum" dataDxfId="1811" totalsRowDxfId="1810" dataCellStyle="Walutowy">
      <calculatedColumnFormula>Tabela100[[#This Row],[Ilość]]*Tabela100[[#This Row],[C.j. netto]]</calculatedColumnFormula>
    </tableColumn>
    <tableColumn id="7" xr3:uid="{2D2FC704-68C4-469F-94E6-BC9E5BBEC8C8}" name="Stawka podatku VAT" dataDxfId="1809" totalsRowDxfId="1808"/>
    <tableColumn id="8" xr3:uid="{F1A7093B-322F-42D9-A6AD-CD066A86FA47}" name="C.j. brutto" dataDxfId="1807" totalsRowDxfId="1806" dataCellStyle="Walutowy"/>
    <tableColumn id="9" xr3:uid="{9EB71ED9-A8BD-41D9-9818-A1431C5DB8A9}" name="Wartość brutto" dataDxfId="1805" totalsRowDxfId="1804"/>
    <tableColumn id="10" xr3:uid="{DD42822B-DF16-4FD8-8B05-A5A80ED970E5}" name="Producent " dataDxfId="1803" totalsRowDxfId="1802"/>
    <tableColumn id="11" xr3:uid="{EE39C56B-49D7-4270-9C03-B735183D5706}" name="Kod EAN" dataDxfId="1801" totalsRowDxfId="1800"/>
    <tableColumn id="12" xr3:uid="{138DB5EA-5586-4F75-9B68-29FFC365C580}" name="Nazwa handlowa, dawka, postać , ilość w opakowaniu" dataDxfId="1799" totalsRowDxfId="179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2C551BC5-97DF-45C9-844C-F1045CF5FC22}" name="Tabela83" displayName="Tabela83" ref="A8:L10" totalsRowCount="1" headerRowDxfId="2319" dataDxfId="2317" headerRowBorderDxfId="2318" tableBorderDxfId="2316" totalsRowBorderDxfId="2315">
  <autoFilter ref="A8:L9" xr:uid="{130899A0-5238-436C-8610-1D3DDD213376}"/>
  <tableColumns count="12">
    <tableColumn id="1" xr3:uid="{378AEDE6-DAB2-4147-A7A5-B2895CE63140}" name="L.p." dataDxfId="2314" totalsRowDxfId="2313"/>
    <tableColumn id="2" xr3:uid="{AABB1F69-7F5C-46D2-9122-1FF021FB9E5E}" name="Nazwa, postać, dawka" dataDxfId="2312" totalsRowDxfId="2311"/>
    <tableColumn id="3" xr3:uid="{DB83A208-3D36-4E38-B78F-E84D9CC65C98}" name="j.m." dataDxfId="2310" totalsRowDxfId="2309"/>
    <tableColumn id="4" xr3:uid="{32A63E7B-469B-47F7-B558-1AD7D546CFDB}" name="Ilość" dataDxfId="2308" totalsRowDxfId="2307"/>
    <tableColumn id="5" xr3:uid="{7675DEC1-EB46-41D1-8553-73187D32251D}" name="C.j. netto" dataDxfId="2306" totalsRowDxfId="2305"/>
    <tableColumn id="6" xr3:uid="{7604AA78-97EC-4EEF-9C31-7E9F3A68FCB2}" name="Wartość netto" totalsRowFunction="sum" dataDxfId="2304" totalsRowDxfId="2303">
      <calculatedColumnFormula>Tabela83[[#This Row],[Ilość]]*Tabela83[[#This Row],[C.j. netto]]</calculatedColumnFormula>
    </tableColumn>
    <tableColumn id="7" xr3:uid="{86EEAF71-9CCD-4D61-BB5B-8F8EA6280A0B}" name="Stawka podatku VAT" dataDxfId="2302" totalsRowDxfId="2301"/>
    <tableColumn id="8" xr3:uid="{C14A811E-7B99-4466-B4EE-ACD9A9CDB8FF}" name="C.j. brutto" dataDxfId="2300" totalsRowDxfId="2299" dataCellStyle="Walutowy"/>
    <tableColumn id="9" xr3:uid="{5AC4CB18-0929-4039-8164-AF3A2BE895DD}" name="Wartość brutto" dataDxfId="2298" totalsRowDxfId="2297"/>
    <tableColumn id="10" xr3:uid="{9B66DB90-1D22-411E-AC6C-0DA3C4F888C3}" name="Producent " dataDxfId="2296" totalsRowDxfId="2295"/>
    <tableColumn id="11" xr3:uid="{AC73B603-6438-41B1-8521-B08087B7D239}" name="Kod EAN" dataDxfId="2294" totalsRowDxfId="2293"/>
    <tableColumn id="12" xr3:uid="{538AFC4A-B343-4F2C-813C-5F2A0C00C79B}" name="Nazwa handlowa, dawka, postać , ilość w opakowaniu" dataDxfId="2292" totalsRowDxfId="229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52CFA0F7-D868-43C3-B7AF-F9A82DA6FF21}" name="Tabela101" displayName="Tabela101" ref="A8:L10" totalsRowCount="1" headerRowDxfId="1797" dataDxfId="1795" headerRowBorderDxfId="1796" tableBorderDxfId="1794" totalsRowBorderDxfId="1793">
  <autoFilter ref="A8:L9" xr:uid="{130899A0-5238-436C-8610-1D3DDD213376}"/>
  <tableColumns count="12">
    <tableColumn id="1" xr3:uid="{76FF34C3-6CD9-4829-868D-E5AB77264253}" name="L.p." dataDxfId="1792" totalsRowDxfId="1791"/>
    <tableColumn id="2" xr3:uid="{94AC0D04-A50C-481B-B520-492E9EF0A308}" name="Nazwa, postać, dawka" dataDxfId="1790" totalsRowDxfId="1789"/>
    <tableColumn id="3" xr3:uid="{3EA541A5-4E21-42B2-B9B7-7DAAEEAF5D1A}" name="j.m." dataDxfId="1788" totalsRowDxfId="1787"/>
    <tableColumn id="4" xr3:uid="{41B5ECBB-26C5-42A1-A1B8-D471D2AE282B}" name="Ilość" dataDxfId="1786" totalsRowDxfId="1785"/>
    <tableColumn id="5" xr3:uid="{396099BD-1488-471B-964E-A8AB071001BF}" name="C.j. netto" dataDxfId="1784" totalsRowDxfId="1783"/>
    <tableColumn id="6" xr3:uid="{D858DFC1-453E-46A5-B441-1C4790A03E82}" name="Wartość netto" totalsRowFunction="sum" dataDxfId="1782" totalsRowDxfId="1781"/>
    <tableColumn id="7" xr3:uid="{CDBCB9CD-1D5C-4BB8-AE85-D0138E346CC9}" name="Stawka podatku VAT" dataDxfId="1780" totalsRowDxfId="1779"/>
    <tableColumn id="8" xr3:uid="{E330221B-47E8-4B2A-B1CB-812920179486}" name="C.j. brutto" dataDxfId="1778" totalsRowDxfId="1777" dataCellStyle="Walutowy"/>
    <tableColumn id="9" xr3:uid="{087D5AB9-C6E8-43A8-B124-E91D5E8DE6C5}" name="Wartość brutto" dataDxfId="1776" totalsRowDxfId="1775"/>
    <tableColumn id="10" xr3:uid="{FB1D6FA9-8904-4310-9CD1-486A15B34C3A}" name="Producent " dataDxfId="1774" totalsRowDxfId="1773"/>
    <tableColumn id="11" xr3:uid="{3161F0E6-1C90-45D1-852E-9CC2EC53CD4D}" name="Kod EAN" dataDxfId="1772" totalsRowDxfId="1771"/>
    <tableColumn id="12" xr3:uid="{55EE2112-608B-419D-9E0B-4419C45508D5}" name="Nazwa handlowa, dawka, postać , ilość w opakowaniu" dataDxfId="1770" totalsRowDxfId="1769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A5E47C0F-05A5-4343-A92C-DB40CB6E6441}" name="Tabela102" displayName="Tabela102" ref="A8:L11" totalsRowCount="1" headerRowDxfId="1768" dataDxfId="1766" headerRowBorderDxfId="1767" tableBorderDxfId="1765" totalsRowBorderDxfId="1764">
  <autoFilter ref="A8:L10" xr:uid="{130899A0-5238-436C-8610-1D3DDD213376}"/>
  <tableColumns count="12">
    <tableColumn id="1" xr3:uid="{929983DD-F6B3-4FA5-9A1B-8761A5D8CC42}" name="L.p." totalsRowLabel="Suma" dataDxfId="1763" totalsRowDxfId="1762"/>
    <tableColumn id="2" xr3:uid="{AC3F82FB-B497-4E1F-8A95-3AF94D91F81A}" name="Nazwa, postać, dawka" dataDxfId="1761" totalsRowDxfId="1760"/>
    <tableColumn id="3" xr3:uid="{0F449F39-B2BA-47C5-9D3B-F3761E7D5E2E}" name="j.m." dataDxfId="1759" totalsRowDxfId="1758"/>
    <tableColumn id="4" xr3:uid="{F147A0D6-DBB6-4FBB-81B4-CD0AAC173EF2}" name="Ilość" dataDxfId="1757" totalsRowDxfId="1756"/>
    <tableColumn id="5" xr3:uid="{5B0798CF-0457-4CE4-9C72-B5B3AC713ED9}" name="C.j. netto" dataDxfId="1755" totalsRowDxfId="1754" dataCellStyle="Walutowy"/>
    <tableColumn id="6" xr3:uid="{92A60549-70DE-45D6-B7C0-2591B39F4F57}" name="Wartość netto" totalsRowFunction="sum" dataDxfId="1753" totalsRowDxfId="1752" dataCellStyle="Walutowy">
      <calculatedColumnFormula>Tabela102[[#This Row],[Ilość]]*Tabela102[[#This Row],[C.j. netto]]</calculatedColumnFormula>
    </tableColumn>
    <tableColumn id="7" xr3:uid="{9C1D6BC8-D825-4CD2-BD79-299133C108FA}" name="Stawka podatku VAT" dataDxfId="1751" totalsRowDxfId="1750"/>
    <tableColumn id="8" xr3:uid="{564EAB10-874E-4A34-A995-6AC0092C1CE1}" name="C.j. brutto" dataDxfId="1749" totalsRowDxfId="1748" dataCellStyle="Walutowy"/>
    <tableColumn id="9" xr3:uid="{2D7103D7-678E-4F3D-B2F6-2CF8411A1CF3}" name="Wartość brutto" dataDxfId="1747" totalsRowDxfId="1746"/>
    <tableColumn id="10" xr3:uid="{BC7FAE35-A6FF-49A8-A7F1-F35F30A7B5A2}" name="Producent " dataDxfId="1745" totalsRowDxfId="1744"/>
    <tableColumn id="11" xr3:uid="{B8D638AE-D986-416D-9F59-8E75E90DBBD9}" name="Kod EAN" dataDxfId="1743" totalsRowDxfId="1742"/>
    <tableColumn id="12" xr3:uid="{FD054FEF-E73A-4048-8A3E-5E385753885C}" name="Nazwa handlowa, dawka, postać , ilość w opakowaniu" dataDxfId="1741" totalsRowDxfId="174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A24F9D54-A3F1-4316-844F-0F11C554CD1A}" name="Tabela103" displayName="Tabela103" ref="A8:L10" totalsRowCount="1" headerRowDxfId="1739" dataDxfId="1737" headerRowBorderDxfId="1738" tableBorderDxfId="1736" totalsRowBorderDxfId="1735">
  <autoFilter ref="A8:L9" xr:uid="{130899A0-5238-436C-8610-1D3DDD213376}"/>
  <tableColumns count="12">
    <tableColumn id="1" xr3:uid="{B932D07A-87E3-498C-8485-218914C719F9}" name="L.p." dataDxfId="1734" totalsRowDxfId="1733"/>
    <tableColumn id="2" xr3:uid="{8B260642-E0DC-4014-BB78-79CDA3DC9AA4}" name="Nazwa, postać, dawka" dataDxfId="1732" totalsRowDxfId="1731"/>
    <tableColumn id="3" xr3:uid="{36AD06FE-D980-4CE9-B08F-78B7F6D45F51}" name="j.m." dataDxfId="1730" totalsRowDxfId="1729"/>
    <tableColumn id="4" xr3:uid="{4384C9E3-4A56-4E7D-A434-E037E083CD4C}" name="Ilość" dataDxfId="1728" totalsRowDxfId="1727"/>
    <tableColumn id="5" xr3:uid="{7A593A20-469C-4C13-BFAA-373377FF5222}" name="C.j. netto" dataDxfId="1726" totalsRowDxfId="1725"/>
    <tableColumn id="6" xr3:uid="{6F709D5B-52CF-42D4-91A6-ED5AE41F0053}" name="Wartość netto" totalsRowFunction="sum" dataDxfId="1724" totalsRowDxfId="1723"/>
    <tableColumn id="7" xr3:uid="{5568C4DB-FBE6-4C34-9F09-15F4EAC53EB3}" name="Stawka podatku VAT" dataDxfId="1722" totalsRowDxfId="1721"/>
    <tableColumn id="8" xr3:uid="{0F8F2E08-2B5C-441C-B291-314D6537707E}" name="C.j. brutto" dataDxfId="1720" totalsRowDxfId="1719" dataCellStyle="Walutowy"/>
    <tableColumn id="9" xr3:uid="{4BE39669-234F-4FF6-9499-0028AE6F66FF}" name="Wartość brutto" dataDxfId="1718" totalsRowDxfId="1717"/>
    <tableColumn id="10" xr3:uid="{65301620-7AE7-4B8E-80D6-65228FCBC081}" name="Producent " dataDxfId="1716" totalsRowDxfId="1715"/>
    <tableColumn id="11" xr3:uid="{C21FFE7F-96BE-488A-B574-347941E02BBC}" name="Kod EAN" dataDxfId="1714" totalsRowDxfId="1713"/>
    <tableColumn id="12" xr3:uid="{1BC4E6A9-6511-4541-AFB8-3B94D72A9FB2}" name="Nazwa handlowa, dawka, postać , ilość w opakowaniu" dataDxfId="1712" totalsRowDxfId="1711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33AAE918-ADD1-4866-A05B-AD99BAC23FFC}" name="Tabela104" displayName="Tabela104" ref="A8:L10" totalsRowCount="1" headerRowDxfId="1710" dataDxfId="1708" headerRowBorderDxfId="1709" tableBorderDxfId="1707" totalsRowBorderDxfId="1706">
  <autoFilter ref="A8:L9" xr:uid="{130899A0-5238-436C-8610-1D3DDD213376}"/>
  <tableColumns count="12">
    <tableColumn id="1" xr3:uid="{23144784-0859-4714-B4B9-9D7004A56C45}" name="L.p." dataDxfId="1705" totalsRowDxfId="1704"/>
    <tableColumn id="2" xr3:uid="{75AAA40D-F458-40E0-8966-1D4AD35C3BB9}" name="Nazwa, postać, dawka" dataDxfId="1703" totalsRowDxfId="1702"/>
    <tableColumn id="3" xr3:uid="{4ADDAFA3-D5AA-4589-8CF7-D77CE52C6740}" name="j.m." dataDxfId="1701" totalsRowDxfId="1700"/>
    <tableColumn id="4" xr3:uid="{9BC265C3-7998-458D-8AC5-BF61D4FE1614}" name="Ilość" dataDxfId="1699" totalsRowDxfId="1698"/>
    <tableColumn id="5" xr3:uid="{9F484F98-F03E-4A8C-B3F9-A2EC71B3F594}" name="C.j. netto" dataDxfId="1697" totalsRowDxfId="1696"/>
    <tableColumn id="6" xr3:uid="{9B1D8A04-ED6D-4074-B939-B1BD7B78D991}" name="Wartość netto" totalsRowFunction="sum" dataDxfId="1695" totalsRowDxfId="1694"/>
    <tableColumn id="7" xr3:uid="{C957AFD7-655D-49E7-89C8-13241312D8BE}" name="Stawka podatku VAT" dataDxfId="1693" totalsRowDxfId="1692"/>
    <tableColumn id="8" xr3:uid="{7FB5452A-2658-403A-A607-844476B0FF62}" name="C.j. brutto" dataDxfId="1691" totalsRowDxfId="1690" dataCellStyle="Walutowy"/>
    <tableColumn id="9" xr3:uid="{2F2E6243-C35B-41A5-98BE-4DEB661C028E}" name="Wartość brutto" dataDxfId="1689" totalsRowDxfId="1688"/>
    <tableColumn id="10" xr3:uid="{5C878203-FE0A-4DE6-9A43-8B3CDBD8A6F4}" name="Producent " dataDxfId="1687" totalsRowDxfId="1686"/>
    <tableColumn id="11" xr3:uid="{F76AE9B2-9CBF-48A5-8A14-2B1FE55D6F90}" name="Kod EAN" dataDxfId="1685" totalsRowDxfId="1684"/>
    <tableColumn id="12" xr3:uid="{1F6A1DEE-4BCE-4FD3-B9EE-A86B6B066287}" name="Nazwa handlowa, dawka, postać , ilość w opakowaniu" dataDxfId="1683" totalsRowDxfId="1682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2DD7502E-7820-483D-A8D6-470F26AE9ABE}" name="Tabela105" displayName="Tabela105" ref="A8:L10" totalsRowCount="1" headerRowDxfId="1681" dataDxfId="1679" headerRowBorderDxfId="1680" tableBorderDxfId="1678" totalsRowBorderDxfId="1677">
  <autoFilter ref="A8:L9" xr:uid="{130899A0-5238-436C-8610-1D3DDD213376}"/>
  <tableColumns count="12">
    <tableColumn id="1" xr3:uid="{72B2F800-1264-4A70-94E5-53BA48DE3A55}" name="L.p." dataDxfId="1676" totalsRowDxfId="1675"/>
    <tableColumn id="2" xr3:uid="{40BDE797-6BA2-4925-8C5B-9BE046E51A3B}" name="Nazwa, postać, dawka" dataDxfId="1674" totalsRowDxfId="1673"/>
    <tableColumn id="3" xr3:uid="{6734CAB5-130C-4043-8B9D-718614C90AF7}" name="j.m." dataDxfId="1672" totalsRowDxfId="1671"/>
    <tableColumn id="4" xr3:uid="{1B6AFA6A-C605-42EF-AD39-36ABFEA2940A}" name="Ilość" dataDxfId="1670" totalsRowDxfId="1669"/>
    <tableColumn id="5" xr3:uid="{6D142731-CD6B-42FE-87D7-754C9D773437}" name="C.j. netto" dataDxfId="1668" totalsRowDxfId="1667"/>
    <tableColumn id="6" xr3:uid="{C95EAA15-77DF-40E3-AE07-1C426BBB207B}" name="Wartość netto" totalsRowFunction="sum" dataDxfId="1666" totalsRowDxfId="1665"/>
    <tableColumn id="7" xr3:uid="{9E262E86-BE95-4B82-A54A-01A16D3B7D70}" name="Stawka podatku VAT" dataDxfId="1664" totalsRowDxfId="1663"/>
    <tableColumn id="8" xr3:uid="{84332573-0D19-4719-8087-B5264AC10AC8}" name="C.j. brutto" dataDxfId="1662" totalsRowDxfId="1661" dataCellStyle="Walutowy"/>
    <tableColumn id="9" xr3:uid="{363DBA60-9A67-4149-B18A-ABF666C91B57}" name="Wartość brutto" dataDxfId="1660" totalsRowDxfId="1659"/>
    <tableColumn id="10" xr3:uid="{66B6E14C-EEAD-4954-A5E2-12F617760A10}" name="Producent " dataDxfId="1658" totalsRowDxfId="1657"/>
    <tableColumn id="11" xr3:uid="{506AE9E0-B668-42E8-8DEB-A039CF2FA988}" name="Kod EAN" dataDxfId="1656" totalsRowDxfId="1655"/>
    <tableColumn id="12" xr3:uid="{9C667E81-18F3-4F7C-A9CC-A28EDFB287EC}" name="Nazwa handlowa, dawka, postać , ilość w opakowaniu" dataDxfId="1654" totalsRowDxfId="1653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A8AC8AC6-55FA-4CCC-8AAD-687DE982D32A}" name="Tabela106" displayName="Tabela106" ref="A8:L10" totalsRowCount="1" headerRowDxfId="1652" dataDxfId="1650" headerRowBorderDxfId="1651" tableBorderDxfId="1649" totalsRowBorderDxfId="1648">
  <autoFilter ref="A8:L9" xr:uid="{130899A0-5238-436C-8610-1D3DDD213376}"/>
  <tableColumns count="12">
    <tableColumn id="1" xr3:uid="{C430A86B-09AE-4201-9BA6-AC481D3E8EA6}" name="L.p." dataDxfId="1647" totalsRowDxfId="1646"/>
    <tableColumn id="2" xr3:uid="{A4C30647-A069-47DE-BD91-89A247BE421F}" name="Nazwa, postać, dawka" dataDxfId="1645" totalsRowDxfId="1644"/>
    <tableColumn id="3" xr3:uid="{A9CC8BBE-BF56-4339-BFC1-0CBEF22C7810}" name="j.m." dataDxfId="1643" totalsRowDxfId="1642"/>
    <tableColumn id="4" xr3:uid="{139D8621-9AB6-47A3-B6DE-1AFACBDF42B9}" name="Ilość" dataDxfId="1641" totalsRowDxfId="1640"/>
    <tableColumn id="5" xr3:uid="{AF2110B1-2BA5-479C-B2FD-B3A732A173D4}" name="C.j. netto" dataDxfId="1639" totalsRowDxfId="1638" dataCellStyle="Walutowy"/>
    <tableColumn id="6" xr3:uid="{670DF32F-FAAF-4CDA-A4B6-AE5EC1814091}" name="Wartość netto" totalsRowFunction="sum" dataDxfId="1637" totalsRowDxfId="1636"/>
    <tableColumn id="7" xr3:uid="{736D9314-1A51-47C3-B1F8-579CB6F8701D}" name="Stawka podatku VAT" dataDxfId="1635" totalsRowDxfId="1634"/>
    <tableColumn id="8" xr3:uid="{136C3C93-B68E-48CB-9F05-EBB426800365}" name="C.j. brutto" dataDxfId="1633" totalsRowDxfId="1632" dataCellStyle="Walutowy"/>
    <tableColumn id="9" xr3:uid="{56137F4E-E1CD-46D4-974D-58B4FB0FF8CF}" name="Wartość brutto" dataDxfId="1631" totalsRowDxfId="1630"/>
    <tableColumn id="10" xr3:uid="{8D6C8728-9696-4A45-9260-C8F22234BAD7}" name="Producent " dataDxfId="1629" totalsRowDxfId="1628"/>
    <tableColumn id="11" xr3:uid="{B493FBF7-2CAC-4C48-9ECF-AC1DF7DF2604}" name="Kod EAN" dataDxfId="1627" totalsRowDxfId="1626"/>
    <tableColumn id="12" xr3:uid="{8E7D7587-6675-4A1D-A999-58A6320773F7}" name="Nazwa handlowa, dawka, postać , ilość w opakowaniu" dataDxfId="1625" totalsRowDxfId="1624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7225EAB1-CB91-45FB-963A-0549D4998CEA}" name="Tabela107" displayName="Tabela107" ref="A8:L12" totalsRowCount="1" headerRowDxfId="1623" dataDxfId="1621" headerRowBorderDxfId="1622" tableBorderDxfId="1620" totalsRowBorderDxfId="1619">
  <autoFilter ref="A8:L11" xr:uid="{130899A0-5238-436C-8610-1D3DDD213376}"/>
  <tableColumns count="12">
    <tableColumn id="1" xr3:uid="{CC2E2370-0D3E-4855-9377-A1D8DBECBAD2}" name="L.p." totalsRowLabel="Suma" dataDxfId="1618" totalsRowDxfId="1617"/>
    <tableColumn id="2" xr3:uid="{32DB5047-4076-4ECA-BCE0-89E0A805DF19}" name="Nazwa, postać, dawka" dataDxfId="1616" totalsRowDxfId="1615"/>
    <tableColumn id="3" xr3:uid="{660A9F76-8AA1-4627-8220-30F17FDB0D12}" name="j.m." dataDxfId="1614" totalsRowDxfId="1613"/>
    <tableColumn id="4" xr3:uid="{207FC3E2-1F46-4D5B-9449-F61D151548B1}" name="Ilość" dataDxfId="1612" totalsRowDxfId="1611"/>
    <tableColumn id="5" xr3:uid="{14A0ED1A-BD19-49AE-9756-EEFF7C0A260B}" name="C.j. netto" dataDxfId="1610" totalsRowDxfId="1609" dataCellStyle="Walutowy"/>
    <tableColumn id="6" xr3:uid="{9D69D093-A314-47D5-BDD6-6FDFC5E6921B}" name="Wartość netto" totalsRowFunction="sum" dataDxfId="1608" totalsRowDxfId="1607" dataCellStyle="Walutowy">
      <calculatedColumnFormula>Tabela107[[#This Row],[Ilość]]*Tabela107[[#This Row],[C.j. netto]]</calculatedColumnFormula>
    </tableColumn>
    <tableColumn id="7" xr3:uid="{EB18A2CB-15DD-4D6D-BD36-709A70D3EC93}" name="Stawka podatku VAT" dataDxfId="1606" totalsRowDxfId="1605"/>
    <tableColumn id="8" xr3:uid="{F4605EF5-6A28-4594-AC40-A14448076735}" name="C.j. brutto" dataDxfId="1604" totalsRowDxfId="1603" dataCellStyle="Walutowy"/>
    <tableColumn id="9" xr3:uid="{D9836F5E-B3A0-4D8B-8405-CE875F60F1B6}" name="Wartość brutto" dataDxfId="1602" totalsRowDxfId="1601"/>
    <tableColumn id="10" xr3:uid="{935A75DC-A00B-46DF-B9A7-11C38146E5B7}" name="Producent " dataDxfId="1600" totalsRowDxfId="1599"/>
    <tableColumn id="11" xr3:uid="{DF7A3558-2BB9-4F06-894E-02A9C5FDA32C}" name="Kod EAN" dataDxfId="1598" totalsRowDxfId="1597"/>
    <tableColumn id="12" xr3:uid="{5F2F1FF2-0E7F-4C6E-80E6-72B1939A763B}" name="Nazwa handlowa, dawka, postać , ilość w opakowaniu" dataDxfId="1596" totalsRowDxfId="1595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63564C2B-A93B-4516-B9D8-0F78C19A677E}" name="Tabela108" displayName="Tabela108" ref="A8:L10" totalsRowCount="1" headerRowDxfId="1594" dataDxfId="1592" headerRowBorderDxfId="1593" tableBorderDxfId="1591" totalsRowBorderDxfId="1590">
  <autoFilter ref="A8:L9" xr:uid="{130899A0-5238-436C-8610-1D3DDD213376}"/>
  <tableColumns count="12">
    <tableColumn id="1" xr3:uid="{EC36C1D2-EA30-462C-844C-58691B77D46A}" name="L.p." dataDxfId="1589" totalsRowDxfId="1588"/>
    <tableColumn id="2" xr3:uid="{9AFD5E96-EB8D-42FF-AC69-EA30736AAA64}" name="Nazwa, postać, dawka" dataDxfId="1587" totalsRowDxfId="1586"/>
    <tableColumn id="3" xr3:uid="{3E6393EC-DD26-42A1-93A4-C3228A1F9305}" name="j.m." dataDxfId="1585" totalsRowDxfId="1584"/>
    <tableColumn id="4" xr3:uid="{9DF265F5-EE50-4C32-B7CD-A86482437102}" name="Ilość" dataDxfId="1583" totalsRowDxfId="1582"/>
    <tableColumn id="5" xr3:uid="{D00216A8-8C97-415A-BDA5-4C0747D00EFB}" name="C.j. netto" dataDxfId="1581" totalsRowDxfId="1580"/>
    <tableColumn id="6" xr3:uid="{FD99E6FD-B5AE-4083-B732-DDFA02C8E6F3}" name="Wartość netto" totalsRowFunction="sum" dataDxfId="1579" totalsRowDxfId="1578"/>
    <tableColumn id="7" xr3:uid="{1AD6F922-DB8D-4F14-B4A0-5358C7FD8B6B}" name="Stawka podatku VAT" dataDxfId="1577" totalsRowDxfId="1576"/>
    <tableColumn id="8" xr3:uid="{09CAB2E7-DF4B-43FC-915C-D40B3EF23532}" name="C.j. brutto" dataDxfId="1575" totalsRowDxfId="1574" dataCellStyle="Walutowy"/>
    <tableColumn id="9" xr3:uid="{821EC359-4D4A-4DBB-AAF6-1DCE316347B7}" name="Wartość brutto" dataDxfId="1573" totalsRowDxfId="1572"/>
    <tableColumn id="10" xr3:uid="{FF72B03D-CD46-4300-9B69-E1E54BF5742B}" name="Producent " dataDxfId="1571" totalsRowDxfId="1570"/>
    <tableColumn id="11" xr3:uid="{D0C7BFFE-7BDF-4ED2-A609-A28FCF269BD8}" name="Kod EAN" dataDxfId="1569" totalsRowDxfId="1568"/>
    <tableColumn id="12" xr3:uid="{BA5633C1-163E-417F-A6B9-90FDA2C080C0}" name="Nazwa handlowa, dawka, postać , ilość w opakowaniu" dataDxfId="1567" totalsRowDxfId="1566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B2FD4EBE-30DF-4D44-8DC4-FD5546E5DDCF}" name="Tabela109" displayName="Tabela109" ref="A8:L10" totalsRowCount="1" headerRowDxfId="1565" dataDxfId="1563" headerRowBorderDxfId="1564" tableBorderDxfId="1562" totalsRowBorderDxfId="1561">
  <autoFilter ref="A8:L9" xr:uid="{130899A0-5238-436C-8610-1D3DDD213376}"/>
  <tableColumns count="12">
    <tableColumn id="1" xr3:uid="{964E9D77-2240-407E-B69F-C9782CACDA2D}" name="L.p." dataDxfId="1560" totalsRowDxfId="1559"/>
    <tableColumn id="2" xr3:uid="{7A9CD1FE-94F3-4AA1-92E0-A18781B1DB6D}" name="Nazwa, postać, dawka" dataDxfId="1558" totalsRowDxfId="1557"/>
    <tableColumn id="3" xr3:uid="{FF9D5407-7DA6-4B61-849B-390DA848AB2D}" name="j.m." dataDxfId="1556" totalsRowDxfId="1555"/>
    <tableColumn id="4" xr3:uid="{1AA2D2F8-2157-4D41-8092-3E0FC7BA5CD4}" name="Ilość" dataDxfId="1554" totalsRowDxfId="1553"/>
    <tableColumn id="5" xr3:uid="{97C63525-4D7D-4636-9ABF-7266A8A0A070}" name="C.j. netto" dataDxfId="1552" totalsRowDxfId="1551" dataCellStyle="Walutowy"/>
    <tableColumn id="6" xr3:uid="{BDA7B8E3-0451-4C66-A9A3-E97F75FCF23C}" name="Wartość netto" totalsRowFunction="sum" dataDxfId="1550" totalsRowDxfId="1549"/>
    <tableColumn id="7" xr3:uid="{4E132232-72F7-4DD8-A99A-FBA8230AB1E5}" name="Stawka podatku VAT" dataDxfId="1548" totalsRowDxfId="1547"/>
    <tableColumn id="8" xr3:uid="{FEDDFFBC-C743-49AC-8E49-53A904A9D223}" name="C.j. brutto" dataDxfId="1546" totalsRowDxfId="1545" dataCellStyle="Walutowy"/>
    <tableColumn id="9" xr3:uid="{817C3877-D071-450C-98C0-349F81E4EE2E}" name="Wartość brutto" dataDxfId="1544" totalsRowDxfId="1543"/>
    <tableColumn id="10" xr3:uid="{460BB5F0-C8E7-48F5-87A0-9204214BD9D7}" name="Producent " dataDxfId="1542" totalsRowDxfId="1541"/>
    <tableColumn id="11" xr3:uid="{035EC34C-65B5-4BFA-A245-2366CD1DB0DE}" name="Kod EAN" dataDxfId="1540" totalsRowDxfId="1539"/>
    <tableColumn id="12" xr3:uid="{B24E4939-B072-48D8-BDE1-183E90350E9D}" name="Nazwa handlowa, dawka, postać , ilość w opakowaniu" dataDxfId="1538" totalsRowDxfId="1537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2D1DDE1-E7B0-4B12-893F-08C8F9842086}" name="Tabela110" displayName="Tabela110" ref="A8:L12" totalsRowCount="1" headerRowDxfId="1536" dataDxfId="1534" headerRowBorderDxfId="1535" tableBorderDxfId="1533" totalsRowBorderDxfId="1532">
  <autoFilter ref="A8:L11" xr:uid="{130899A0-5238-436C-8610-1D3DDD213376}"/>
  <sortState ref="A9:L11">
    <sortCondition ref="B8:B11"/>
  </sortState>
  <tableColumns count="12">
    <tableColumn id="1" xr3:uid="{968227BD-14C6-4953-B52A-508C5704F966}" name="L.p." totalsRowLabel="Suma" dataDxfId="1531" totalsRowDxfId="1530"/>
    <tableColumn id="2" xr3:uid="{6FD38355-B022-4F0E-A16E-B46EC2EC965F}" name="Nazwa, postać, dawka" dataDxfId="1529" totalsRowDxfId="1528"/>
    <tableColumn id="3" xr3:uid="{8473D10A-237C-4F15-AF12-831A13234ACE}" name="j.m." dataDxfId="1527" totalsRowDxfId="1526"/>
    <tableColumn id="4" xr3:uid="{D5D1E8BD-4564-47BA-BB8F-4478F5858465}" name="Ilość" dataDxfId="1525" totalsRowDxfId="1524"/>
    <tableColumn id="5" xr3:uid="{449914AE-CA95-443A-9135-2D0DC5277E87}" name="C.j. netto" dataDxfId="1523" totalsRowDxfId="1522" dataCellStyle="Walutowy"/>
    <tableColumn id="6" xr3:uid="{2AED92E0-CF76-4862-B840-A21A136F19D6}" name="Wartość netto" totalsRowFunction="sum" dataDxfId="1521" totalsRowDxfId="1520" dataCellStyle="Walutowy">
      <calculatedColumnFormula>Tabela110[[#This Row],[Ilość]]*Tabela110[[#This Row],[C.j. netto]]</calculatedColumnFormula>
    </tableColumn>
    <tableColumn id="7" xr3:uid="{5DEDAB72-A280-4BB0-B752-D11553749DD4}" name="Stawka podatku VAT" dataDxfId="1519" totalsRowDxfId="1518"/>
    <tableColumn id="8" xr3:uid="{556F4883-EB0A-471A-9B54-2C626209EB0A}" name="C.j. brutto" dataDxfId="1517" totalsRowDxfId="1516" dataCellStyle="Walutowy"/>
    <tableColumn id="9" xr3:uid="{04DAF534-4896-46D5-903B-50790EE7AA92}" name="Wartość brutto" dataDxfId="1515" totalsRowDxfId="1514"/>
    <tableColumn id="10" xr3:uid="{4785B817-D85C-4D3A-96A0-2BA03F2EFA9D}" name="Producent " dataDxfId="1513" totalsRowDxfId="1512"/>
    <tableColumn id="11" xr3:uid="{DB48D63D-34DE-4CB9-A45E-1C340950F8BB}" name="Kod EAN" dataDxfId="1511" totalsRowDxfId="1510"/>
    <tableColumn id="12" xr3:uid="{95D1DD68-A51C-4052-B365-76655AA6A950}" name="Nazwa handlowa, dawka, postać , ilość w opakowaniu" dataDxfId="1509" totalsRowDxfId="150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5B65C06F-5A28-4BC2-98E2-91B573027400}" name="Tabela84" displayName="Tabela84" ref="A8:L10" totalsRowCount="1" headerRowDxfId="2290" dataDxfId="2288" headerRowBorderDxfId="2289" tableBorderDxfId="2287" totalsRowBorderDxfId="2286">
  <autoFilter ref="A8:L9" xr:uid="{130899A0-5238-436C-8610-1D3DDD213376}"/>
  <tableColumns count="12">
    <tableColumn id="1" xr3:uid="{D30A8149-5984-472B-8DE7-A9F4A62BD841}" name="L.p." dataDxfId="2285" totalsRowDxfId="2284"/>
    <tableColumn id="2" xr3:uid="{852C81B6-00C8-432F-B694-66510098EA98}" name="Nazwa, postać, dawka" dataDxfId="2283" totalsRowDxfId="2282"/>
    <tableColumn id="3" xr3:uid="{5DF4937A-25E9-48E2-91F8-C91CFD3800C9}" name="j.m." dataDxfId="2281" totalsRowDxfId="2280"/>
    <tableColumn id="4" xr3:uid="{19F2C880-9E15-458F-9643-59485244CA1F}" name="Ilość" dataDxfId="2279" totalsRowDxfId="2278"/>
    <tableColumn id="5" xr3:uid="{145388A7-4E5F-49D1-A5AD-D5824E080AF4}" name="C.j. netto" dataDxfId="2277" totalsRowDxfId="2276" dataCellStyle="Walutowy"/>
    <tableColumn id="6" xr3:uid="{6803CA3B-37CE-4509-8838-3623F4CB8F20}" name="Wartość netto" totalsRowFunction="sum" dataDxfId="2275" totalsRowDxfId="2274" dataCellStyle="Walutowy">
      <calculatedColumnFormula>Tabela84[[#This Row],[Ilość]]*Tabela84[[#This Row],[C.j. netto]]</calculatedColumnFormula>
    </tableColumn>
    <tableColumn id="7" xr3:uid="{6BCE88C1-ED0E-4727-B9FD-6335DEEA4FA3}" name="Stawka podatku VAT" dataDxfId="2273" totalsRowDxfId="2272"/>
    <tableColumn id="8" xr3:uid="{C7DA392F-5B23-45F8-AA47-99BA22601C24}" name="C.j. brutto" dataDxfId="2271" totalsRowDxfId="2270" dataCellStyle="Walutowy"/>
    <tableColumn id="9" xr3:uid="{16835E7E-E854-4A2C-941E-EDD94AA7F7C6}" name="Wartość brutto" dataDxfId="2269" totalsRowDxfId="2268"/>
    <tableColumn id="10" xr3:uid="{F490D1F7-0114-425B-B70A-0ACC0BBBA1B3}" name="Producent " dataDxfId="2267" totalsRowDxfId="2266"/>
    <tableColumn id="11" xr3:uid="{DAC5C06F-E597-4941-BB17-E793A50D48F0}" name="Kod EAN" dataDxfId="2265" totalsRowDxfId="2264"/>
    <tableColumn id="12" xr3:uid="{D0FC1441-46F9-41A0-B6A1-8B24AE3C578E}" name="Nazwa handlowa, dawka, postać , ilość w opakowaniu" dataDxfId="2263" totalsRowDxfId="2262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A159104-B069-4CCC-A413-371AB00F1E62}" name="Tabela111" displayName="Tabela111" ref="A8:L11" totalsRowCount="1" headerRowDxfId="1507" dataDxfId="1505" headerRowBorderDxfId="1506" tableBorderDxfId="1504" totalsRowBorderDxfId="1503">
  <autoFilter ref="A8:L10" xr:uid="{130899A0-5238-436C-8610-1D3DDD213376}"/>
  <tableColumns count="12">
    <tableColumn id="1" xr3:uid="{6B3DCFC7-C3DB-41F9-B7A0-38FDC6C5ABAF}" name="L.p." totalsRowLabel="Suma" dataDxfId="1502" totalsRowDxfId="1501"/>
    <tableColumn id="2" xr3:uid="{0EA53F87-3D9B-45F9-B5BE-7A58BC6EC56A}" name="Nazwa, postać, dawka" dataDxfId="1500" totalsRowDxfId="1499"/>
    <tableColumn id="3" xr3:uid="{A8D65916-0D7E-41BF-93BA-6BA5C9C6DDD1}" name="j.m." dataDxfId="1498" totalsRowDxfId="1497"/>
    <tableColumn id="4" xr3:uid="{5FBA79F2-7266-414D-A9C2-5D39757C8552}" name="Ilość" dataDxfId="1496" totalsRowDxfId="1495"/>
    <tableColumn id="5" xr3:uid="{533E08C0-FC0E-41DB-A31B-930711C09329}" name="C.j. netto" dataDxfId="1494" totalsRowDxfId="1493"/>
    <tableColumn id="6" xr3:uid="{56F79B1F-EDF1-486E-A9E2-880DAD83E906}" name="Wartość netto" totalsRowFunction="sum" dataDxfId="1492" totalsRowDxfId="1491" dataCellStyle="Walutowy">
      <calculatedColumnFormula>Tabela111[[#This Row],[Ilość]]*Tabela111[[#This Row],[C.j. netto]]</calculatedColumnFormula>
    </tableColumn>
    <tableColumn id="7" xr3:uid="{859F53F0-BD06-4006-BFEA-7FA6760D8FD3}" name="Stawka podatku VAT" dataDxfId="1490" totalsRowDxfId="1489"/>
    <tableColumn id="8" xr3:uid="{279D2B55-5AB2-4BE7-81A4-10A25FC0F26C}" name="C.j. brutto" dataDxfId="1488" totalsRowDxfId="1487" dataCellStyle="Walutowy"/>
    <tableColumn id="9" xr3:uid="{E7E86190-10A2-4B61-B1AE-0B7E1222D059}" name="Wartość brutto" dataDxfId="1486" totalsRowDxfId="1485"/>
    <tableColumn id="10" xr3:uid="{FCE8684B-5EC8-4B17-972F-AA173F22E88F}" name="Producent " dataDxfId="1484" totalsRowDxfId="1483"/>
    <tableColumn id="11" xr3:uid="{0E701D21-B9B4-4185-9D76-2B0B4ACCC1C7}" name="Kod EAN" dataDxfId="1482" totalsRowDxfId="1481"/>
    <tableColumn id="12" xr3:uid="{047EBB85-957A-4A3E-99E9-A3C979EEC057}" name="Nazwa handlowa, dawka, postać , ilość w opakowaniu" dataDxfId="1480" totalsRowDxfId="1479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8109D85C-6498-4F6B-BBF7-4C88D1DFB5DF}" name="Tabela112" displayName="Tabela112" ref="A8:L10" totalsRowCount="1" headerRowDxfId="1478" dataDxfId="1476" headerRowBorderDxfId="1477" tableBorderDxfId="1475" totalsRowBorderDxfId="1474">
  <autoFilter ref="A8:L9" xr:uid="{130899A0-5238-436C-8610-1D3DDD213376}"/>
  <tableColumns count="12">
    <tableColumn id="1" xr3:uid="{6B141E56-96D0-4E1C-A965-9CE4C8C48F4E}" name="L.p." totalsRowLabel="Suma" dataDxfId="1473" totalsRowDxfId="1472"/>
    <tableColumn id="2" xr3:uid="{375657D2-4389-4293-8EA2-8D89DC4FA678}" name="Nazwa, postać, dawka" dataDxfId="1471" totalsRowDxfId="1470"/>
    <tableColumn id="3" xr3:uid="{F1703B02-2874-41FD-8F93-32663B9EC8EB}" name="j.m." dataDxfId="1469" totalsRowDxfId="1468"/>
    <tableColumn id="4" xr3:uid="{41FB27B7-1B0D-4F38-90F3-25DA6A21741A}" name="Ilość" dataDxfId="1467" totalsRowDxfId="1466"/>
    <tableColumn id="5" xr3:uid="{DC204F53-CA1E-4CB9-A477-F7A25D7751D4}" name="C.j. netto" dataDxfId="1465" totalsRowDxfId="1464"/>
    <tableColumn id="6" xr3:uid="{D7563DEF-2B70-488F-B926-1393ECDE9831}" name="Wartość netto" totalsRowFunction="sum" dataDxfId="1463" totalsRowDxfId="1462" dataCellStyle="Walutowy">
      <calculatedColumnFormula>Tabela112[[#This Row],[C.j. netto]]*Tabela112[[#This Row],[Ilość]]</calculatedColumnFormula>
    </tableColumn>
    <tableColumn id="7" xr3:uid="{0027E439-778B-44AD-82D8-19D90D71400F}" name="Stawka podatku VAT" dataDxfId="1461" totalsRowDxfId="1460"/>
    <tableColumn id="8" xr3:uid="{535EDD42-79D3-416D-B1D6-9E027134BAFC}" name="C.j. brutto" dataDxfId="1459" totalsRowDxfId="1458" dataCellStyle="Walutowy"/>
    <tableColumn id="9" xr3:uid="{9B2AE99D-7535-4FA2-821F-9E6CC37B4C0A}" name="Wartość brutto" dataDxfId="1457" totalsRowDxfId="1456"/>
    <tableColumn id="10" xr3:uid="{BCD561BA-4CE2-4AF8-B221-6DA344D8F7F7}" name="Producent " dataDxfId="1455" totalsRowDxfId="1454"/>
    <tableColumn id="11" xr3:uid="{2E59CCE7-C0ED-44D2-A1E0-EF2F83C0E36A}" name="Kod EAN" dataDxfId="1453" totalsRowDxfId="1452"/>
    <tableColumn id="12" xr3:uid="{4EE0B364-44F6-4901-BA46-CA9D13A02AF4}" name="Nazwa handlowa, dawka, postać , ilość w opakowaniu" dataDxfId="1451" totalsRowDxfId="1450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AC5FE757-BB69-4968-B5AA-FC034C4C6DB7}" name="Tabela113" displayName="Tabela113" ref="A8:L13" totalsRowCount="1" headerRowDxfId="1449" dataDxfId="1447" headerRowBorderDxfId="1448" tableBorderDxfId="1446" totalsRowBorderDxfId="1445">
  <autoFilter ref="A8:L12" xr:uid="{130899A0-5238-436C-8610-1D3DDD213376}"/>
  <tableColumns count="12">
    <tableColumn id="1" xr3:uid="{FF4AA9D5-0E01-40DD-A345-E4540A59D03E}" name="L.p." totalsRowLabel="Suma" dataDxfId="1444" totalsRowDxfId="1443"/>
    <tableColumn id="2" xr3:uid="{FA107B34-43EC-4E99-AB9A-B311BC9C7683}" name="Nazwa, postać, dawka" dataDxfId="1442" totalsRowDxfId="1441"/>
    <tableColumn id="3" xr3:uid="{D754E518-BD04-46A2-8C30-0EBA1716D4B9}" name="j.m." dataDxfId="1440" totalsRowDxfId="1439"/>
    <tableColumn id="4" xr3:uid="{A4FF214B-1956-4B92-BCAB-90D61A10CB47}" name="Ilość" dataDxfId="1438" totalsRowDxfId="1437"/>
    <tableColumn id="5" xr3:uid="{D461AE9F-2F58-42FB-8C8A-56876D2A59BD}" name="C.j. netto" dataDxfId="1436" totalsRowDxfId="1435" dataCellStyle="Walutowy"/>
    <tableColumn id="6" xr3:uid="{0538D45A-344E-4128-B939-6F344F99671E}" name="Wartość netto" totalsRowFunction="sum" dataDxfId="1434" totalsRowDxfId="1433" dataCellStyle="Walutowy">
      <calculatedColumnFormula>Tabela113[[#This Row],[Ilość]]*Tabela113[[#This Row],[C.j. netto]]</calculatedColumnFormula>
    </tableColumn>
    <tableColumn id="7" xr3:uid="{98981C2A-6E8D-481B-B046-F1BD6161B8B0}" name="Stawka podatku VAT" dataDxfId="1432" totalsRowDxfId="1431"/>
    <tableColumn id="8" xr3:uid="{C58340B2-CDCA-4073-8942-F7C5E7F6082D}" name="C.j. brutto" dataDxfId="1430" totalsRowDxfId="1429" dataCellStyle="Walutowy"/>
    <tableColumn id="9" xr3:uid="{5F7F3C34-EC2D-47B9-B0FB-29B9A839075F}" name="Wartość brutto" dataDxfId="1428" totalsRowDxfId="1427"/>
    <tableColumn id="10" xr3:uid="{F76675FC-8915-4B76-836C-A7FFDC3778DC}" name="Producent " dataDxfId="1426" totalsRowDxfId="1425"/>
    <tableColumn id="11" xr3:uid="{6674BFBA-D3E4-4DF7-A1C2-B6FABEA508F7}" name="Kod EAN" dataDxfId="1424" totalsRowDxfId="1423"/>
    <tableColumn id="12" xr3:uid="{22AEDE94-8D9B-4E60-AD9F-2218D8E68AC8}" name="Nazwa handlowa, dawka, postać , ilość w opakowaniu" dataDxfId="1422" totalsRowDxfId="1421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950E5925-90EA-446E-826C-D80FC6AD1A0B}" name="Tabela114" displayName="Tabela114" ref="A8:L10" totalsRowCount="1" headerRowDxfId="1420" dataDxfId="1418" headerRowBorderDxfId="1419" tableBorderDxfId="1417" totalsRowBorderDxfId="1416">
  <autoFilter ref="A8:L9" xr:uid="{130899A0-5238-436C-8610-1D3DDD213376}"/>
  <tableColumns count="12">
    <tableColumn id="1" xr3:uid="{DAF1C54B-DBB8-459E-9CBC-FEA994EF8BAA}" name="L.p." dataDxfId="1415" totalsRowDxfId="1414"/>
    <tableColumn id="2" xr3:uid="{0A5C1CA2-4A71-47D4-AA31-5AC6B3EFD3D4}" name="Nazwa, postać, dawka" dataDxfId="1413" totalsRowDxfId="1412"/>
    <tableColumn id="3" xr3:uid="{4D276C99-7D58-420E-8CE6-5B1325D96CF9}" name="j.m." dataDxfId="1411" totalsRowDxfId="1410"/>
    <tableColumn id="4" xr3:uid="{1FC151D8-827C-490B-9FFA-FE700B76881F}" name="Ilość" dataDxfId="1409" totalsRowDxfId="1408"/>
    <tableColumn id="5" xr3:uid="{821AD8BB-E710-4E9F-93BD-3F5EEBC38C44}" name="C.j. netto" dataDxfId="1407" totalsRowDxfId="1406"/>
    <tableColumn id="6" xr3:uid="{C997C8B1-7C58-4E93-8A15-FAEB4245D7B1}" name="Wartość netto" totalsRowFunction="sum" dataDxfId="1405" totalsRowDxfId="1404"/>
    <tableColumn id="7" xr3:uid="{B5CD150A-74E0-4ADF-A9E7-395877A663BD}" name="Stawka podatku VAT" dataDxfId="1403" totalsRowDxfId="1402"/>
    <tableColumn id="8" xr3:uid="{8B94C37B-4BB6-4021-82C1-49305D6603AA}" name="C.j. brutto" dataDxfId="1401" totalsRowDxfId="1400" dataCellStyle="Walutowy"/>
    <tableColumn id="9" xr3:uid="{D134C8D2-9C91-48EF-B168-2DFB13EC67BC}" name="Wartość brutto" dataDxfId="1399" totalsRowDxfId="1398"/>
    <tableColumn id="10" xr3:uid="{CA360F64-11CC-4B07-B998-66C81F7A4302}" name="Producent " dataDxfId="1397" totalsRowDxfId="1396"/>
    <tableColumn id="11" xr3:uid="{E25C7E83-CACB-45B1-BA74-E163176ACD43}" name="Kod EAN" dataDxfId="1395" totalsRowDxfId="1394"/>
    <tableColumn id="12" xr3:uid="{0EA13FED-3FAC-4C27-BC2C-F1F3583C6864}" name="Nazwa handlowa, dawka, postać , ilość w opakowaniu" dataDxfId="1393" totalsRowDxfId="1392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03DAD91-D1FC-48AD-8364-21D83D5E3AEE}" name="Tabela115" displayName="Tabela115" ref="A8:L10" totalsRowCount="1" headerRowDxfId="1391" dataDxfId="1389" headerRowBorderDxfId="1390" tableBorderDxfId="1388" totalsRowBorderDxfId="1387">
  <autoFilter ref="A8:L9" xr:uid="{130899A0-5238-436C-8610-1D3DDD213376}"/>
  <tableColumns count="12">
    <tableColumn id="1" xr3:uid="{F16D6032-A2E5-4999-B235-DCFDB92416EC}" name="L.p." dataDxfId="1386" totalsRowDxfId="1385"/>
    <tableColumn id="2" xr3:uid="{52F23D84-9C4D-4F34-B6F9-9A3CDF4D40FC}" name="Nazwa, postać, dawka" dataDxfId="1384" totalsRowDxfId="1383"/>
    <tableColumn id="3" xr3:uid="{AAB80005-5106-48C2-B873-8B0078BBCE8C}" name="j.m." dataDxfId="1382" totalsRowDxfId="1381"/>
    <tableColumn id="4" xr3:uid="{F12FB078-E715-47AE-A627-54572A0EB900}" name="Ilość" dataDxfId="1380" totalsRowDxfId="1379"/>
    <tableColumn id="5" xr3:uid="{B382E999-8F1B-4AF0-A323-6B4592217C47}" name="C.j. netto" dataDxfId="1378" totalsRowDxfId="1377"/>
    <tableColumn id="6" xr3:uid="{930844B7-C2A7-4034-AD08-DD3D87F8A97B}" name="Wartość netto" totalsRowFunction="sum" dataDxfId="1376" totalsRowDxfId="1375"/>
    <tableColumn id="7" xr3:uid="{A98402CD-7D03-416E-AE8B-80ED15C52E7A}" name="Stawka podatku VAT" dataDxfId="1374" totalsRowDxfId="1373"/>
    <tableColumn id="8" xr3:uid="{B39A944C-85FA-42E0-B94E-FC43316E1CF3}" name="C.j. brutto" dataDxfId="1372" totalsRowDxfId="1371" dataCellStyle="Walutowy"/>
    <tableColumn id="9" xr3:uid="{A624E5D3-5A64-4CD9-95B8-95D53018F0F5}" name="Wartość brutto" dataDxfId="1370" totalsRowDxfId="1369"/>
    <tableColumn id="10" xr3:uid="{7FAB7F05-31A2-4659-ACBB-C3FAF135B74B}" name="Producent " dataDxfId="1368" totalsRowDxfId="1367"/>
    <tableColumn id="11" xr3:uid="{0177E445-7100-4D94-A345-D5E417CD63F0}" name="Kod EAN" dataDxfId="1366" totalsRowDxfId="1365"/>
    <tableColumn id="12" xr3:uid="{A0940217-85D5-420E-9338-F99A3490CAC1}" name="Nazwa handlowa, dawka, postać , ilość w opakowaniu" dataDxfId="1364" totalsRowDxfId="1363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67E4EF69-888C-472D-A3F4-AE8C23EFC09E}" name="Tabela116" displayName="Tabela116" ref="A8:L11" totalsRowCount="1" headerRowDxfId="1362" dataDxfId="1360" headerRowBorderDxfId="1361" tableBorderDxfId="1359" totalsRowBorderDxfId="1358">
  <autoFilter ref="A8:L10" xr:uid="{130899A0-5238-436C-8610-1D3DDD213376}"/>
  <tableColumns count="12">
    <tableColumn id="1" xr3:uid="{A591CFA6-33B2-45BF-AC0D-017D8F65764C}" name="L.p." totalsRowLabel="Suma" dataDxfId="1357" totalsRowDxfId="1356"/>
    <tableColumn id="2" xr3:uid="{A3AB82B7-766C-4A82-9973-B8D33E69120F}" name="Nazwa, postać, dawka" dataDxfId="1355" totalsRowDxfId="1354"/>
    <tableColumn id="3" xr3:uid="{CE66472F-887A-426C-97CE-EED07A8C8B16}" name="j.m." dataDxfId="1353" totalsRowDxfId="1352"/>
    <tableColumn id="4" xr3:uid="{AE761FE6-ADD2-4837-A996-F9339DE206D8}" name="Ilość" dataDxfId="1351" totalsRowDxfId="1350"/>
    <tableColumn id="5" xr3:uid="{FF8FE1CC-A1DA-47F5-B98A-229E72D8AFD9}" name="C.j. netto" dataDxfId="1349" totalsRowDxfId="1348" dataCellStyle="Walutowy"/>
    <tableColumn id="6" xr3:uid="{BD127604-C0D9-4203-9330-3CEDF165C83B}" name="Wartość netto" totalsRowFunction="sum" dataDxfId="1347" totalsRowDxfId="1346" dataCellStyle="Walutowy">
      <calculatedColumnFormula>Tabela116[[#This Row],[Ilość]]*Tabela116[[#This Row],[C.j. netto]]</calculatedColumnFormula>
    </tableColumn>
    <tableColumn id="7" xr3:uid="{E875FDD3-6875-448C-9244-E633624187BD}" name="Stawka podatku VAT" dataDxfId="1345" totalsRowDxfId="1344"/>
    <tableColumn id="8" xr3:uid="{58E5546F-D1A2-41B5-BF3C-07ABB602F8AA}" name="C.j. brutto" dataDxfId="1343" totalsRowDxfId="1342" dataCellStyle="Walutowy"/>
    <tableColumn id="9" xr3:uid="{771DF4EF-45F1-4E56-8C87-B31AF417FAF0}" name="Wartość brutto" dataDxfId="1341" totalsRowDxfId="1340"/>
    <tableColumn id="10" xr3:uid="{CC718E1F-51DF-4A71-930D-76318F8D1FE6}" name="Producent " dataDxfId="1339" totalsRowDxfId="1338"/>
    <tableColumn id="11" xr3:uid="{4B88538A-77F1-4256-9166-EA0D0E6FB2FF}" name="Kod EAN" dataDxfId="1337" totalsRowDxfId="1336"/>
    <tableColumn id="12" xr3:uid="{9A585CA6-5855-4C8A-B83C-F4C4EFE19BD4}" name="Nazwa handlowa, dawka, postać , ilość w opakowaniu" dataDxfId="1335" totalsRowDxfId="1334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C77A020A-23DA-463E-873B-FE6430585D6D}" name="Tabela117" displayName="Tabela117" ref="A8:L12" totalsRowCount="1" headerRowDxfId="1333" dataDxfId="1331" headerRowBorderDxfId="1332" tableBorderDxfId="1330" totalsRowBorderDxfId="1329">
  <autoFilter ref="A8:L11" xr:uid="{130899A0-5238-436C-8610-1D3DDD213376}"/>
  <tableColumns count="12">
    <tableColumn id="1" xr3:uid="{6D515C9A-B497-4361-B644-878ED983898D}" name="L.p." totalsRowLabel="Suma" dataDxfId="1328" totalsRowDxfId="1327"/>
    <tableColumn id="2" xr3:uid="{A441F1B5-221A-4F81-B10F-158F255EE4A9}" name="Nazwa, postać, dawka" dataDxfId="1326" totalsRowDxfId="1325"/>
    <tableColumn id="3" xr3:uid="{99967CB0-8B3F-47CB-B919-748C98896694}" name="j.m." dataDxfId="1324" totalsRowDxfId="1323"/>
    <tableColumn id="4" xr3:uid="{4F685CA1-7FF1-4F85-B6F3-882207A8E4A2}" name="Ilość" dataDxfId="1322" totalsRowDxfId="1321"/>
    <tableColumn id="5" xr3:uid="{FAF7CA86-7570-4DAD-AEEF-42C907B1A2F4}" name="C.j. netto" dataDxfId="1320" totalsRowDxfId="1319" dataCellStyle="Walutowy"/>
    <tableColumn id="6" xr3:uid="{30E3629E-06F7-4819-A799-E1AE26079780}" name="Wartość netto" totalsRowFunction="sum" dataDxfId="1318" totalsRowDxfId="1317" dataCellStyle="Walutowy">
      <calculatedColumnFormula>Tabela117[[#This Row],[Ilość]]*Tabela117[[#This Row],[C.j. netto]]</calculatedColumnFormula>
    </tableColumn>
    <tableColumn id="7" xr3:uid="{7FA34FE2-95EF-4A32-88BC-94ACA6C254DB}" name="Stawka podatku VAT" dataDxfId="1316" totalsRowDxfId="1315"/>
    <tableColumn id="8" xr3:uid="{11EE84B5-41D4-47E6-A7B8-C1AD53BDB39A}" name="C.j. brutto" dataDxfId="1314" totalsRowDxfId="1313" dataCellStyle="Walutowy"/>
    <tableColumn id="9" xr3:uid="{70B8BD8B-E769-4053-9C70-C62B690B382B}" name="Wartość brutto" dataDxfId="1312" totalsRowDxfId="1311"/>
    <tableColumn id="10" xr3:uid="{61D3EB75-393A-458F-9919-47E58F6441A4}" name="Producent " dataDxfId="1310" totalsRowDxfId="1309"/>
    <tableColumn id="11" xr3:uid="{B4AF2A99-48A4-4F71-BE48-064930FD6AA0}" name="Kod EAN" dataDxfId="1308" totalsRowDxfId="1307"/>
    <tableColumn id="12" xr3:uid="{2238F847-5118-4E76-968B-0681FFE5AB4D}" name="Nazwa handlowa, dawka, postać , ilość w opakowaniu" dataDxfId="1306" totalsRowDxfId="1305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20666F9-9E78-4421-BB8E-081782E8AE69}" name="Tabela118" displayName="Tabela118" ref="A8:L14" totalsRowCount="1" headerRowDxfId="1304" dataDxfId="1302" headerRowBorderDxfId="1303" tableBorderDxfId="1301" totalsRowBorderDxfId="1300">
  <autoFilter ref="A8:L13" xr:uid="{130899A0-5238-436C-8610-1D3DDD213376}"/>
  <tableColumns count="12">
    <tableColumn id="1" xr3:uid="{DAA344EF-479D-4A4C-BFEA-814A576927F1}" name="L.p." totalsRowLabel="Suma" dataDxfId="1299" totalsRowDxfId="1298"/>
    <tableColumn id="2" xr3:uid="{417AC33E-68E3-4A3B-91D7-34E744A29875}" name="Nazwa, postać, dawka" dataDxfId="1297" totalsRowDxfId="1296"/>
    <tableColumn id="3" xr3:uid="{39346C12-B2D5-40C9-B4DE-A0FAFD3D69AB}" name="j.m." dataDxfId="1295" totalsRowDxfId="1294"/>
    <tableColumn id="4" xr3:uid="{7A66716E-0CC6-4D39-A6DA-C7B242FCF803}" name="Ilość" dataDxfId="1293" totalsRowDxfId="1292"/>
    <tableColumn id="5" xr3:uid="{1C6481F5-3251-4307-A80D-F74B6AE13AD4}" name="C.j. netto" dataDxfId="1291" totalsRowDxfId="1290" dataCellStyle="Walutowy"/>
    <tableColumn id="6" xr3:uid="{7C7F99BE-E01E-45D6-A3F7-773753741167}" name="Wartość netto" totalsRowFunction="sum" dataDxfId="1289" totalsRowDxfId="1288" dataCellStyle="Walutowy">
      <calculatedColumnFormula>Tabela118[[#This Row],[Ilość]]*Tabela118[[#This Row],[C.j. netto]]</calculatedColumnFormula>
    </tableColumn>
    <tableColumn id="7" xr3:uid="{09996C8B-B266-460C-BAA0-A40751FD0C36}" name="Stawka podatku VAT" dataDxfId="1287" totalsRowDxfId="1286"/>
    <tableColumn id="8" xr3:uid="{1ABE165D-C0E3-4E6E-BEFD-AAB9C6882430}" name="C.j. brutto" dataDxfId="1285" totalsRowDxfId="1284" dataCellStyle="Walutowy"/>
    <tableColumn id="9" xr3:uid="{E42F7F83-1276-4038-B4DE-9671D97EBA6F}" name="Wartość brutto" dataDxfId="1283" totalsRowDxfId="1282"/>
    <tableColumn id="10" xr3:uid="{1D27FCDD-C40F-4AFB-9354-023C07F61E12}" name="Producent " dataDxfId="1281" totalsRowDxfId="1280"/>
    <tableColumn id="11" xr3:uid="{9AC9E2E3-0E14-420E-B92C-8766F76B3A08}" name="Kod EAN" dataDxfId="1279" totalsRowDxfId="1278"/>
    <tableColumn id="12" xr3:uid="{B16C917B-A366-427E-858A-237C60A88F78}" name="Nazwa handlowa, dawka, postać , ilość w opakowaniu" dataDxfId="1277" totalsRowDxfId="1276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EB77E5C2-AB8F-4DE1-B626-A3A9485096D4}" name="Tabela119" displayName="Tabela119" ref="A8:L11" totalsRowCount="1" headerRowDxfId="1275" dataDxfId="1273" headerRowBorderDxfId="1274" tableBorderDxfId="1272" totalsRowBorderDxfId="1271">
  <autoFilter ref="A8:L10" xr:uid="{130899A0-5238-436C-8610-1D3DDD213376}"/>
  <tableColumns count="12">
    <tableColumn id="1" xr3:uid="{07AF9854-A01F-42AD-A65B-F809A75D22E7}" name="L.p." totalsRowLabel="Suma" dataDxfId="1270" totalsRowDxfId="1269"/>
    <tableColumn id="2" xr3:uid="{518BA601-BAFC-4807-A6F6-D69F4A82613B}" name="Nazwa, postać, dawka" dataDxfId="1268" totalsRowDxfId="1267"/>
    <tableColumn id="3" xr3:uid="{20A0FC53-6211-48E6-AD87-679D09FA50BA}" name="j.m." dataDxfId="1266" totalsRowDxfId="1265"/>
    <tableColumn id="4" xr3:uid="{67E21B26-A6D6-4FA9-971C-8DB2188B4443}" name="Ilość" dataDxfId="1264" totalsRowDxfId="1263"/>
    <tableColumn id="5" xr3:uid="{87BE8EFA-5646-4097-B561-71405D5F191E}" name="C.j. netto" dataDxfId="1262" totalsRowDxfId="1261" dataCellStyle="Walutowy"/>
    <tableColumn id="6" xr3:uid="{E9E16818-DA9F-4C1F-8D79-C4F97206FDE8}" name="Wartość netto" totalsRowFunction="sum" dataDxfId="1260" totalsRowDxfId="1259" dataCellStyle="Walutowy">
      <calculatedColumnFormula>Tabela119[[#This Row],[Ilość]]*Tabela119[[#This Row],[C.j. netto]]</calculatedColumnFormula>
    </tableColumn>
    <tableColumn id="7" xr3:uid="{FBE28961-1600-4572-853C-400EDDDEC8D1}" name="Stawka podatku VAT" dataDxfId="1258" totalsRowDxfId="1257"/>
    <tableColumn id="8" xr3:uid="{4C659C4C-C2BE-4790-BB98-6E93A2F05911}" name="C.j. brutto" dataDxfId="1256" totalsRowDxfId="1255" dataCellStyle="Walutowy"/>
    <tableColumn id="9" xr3:uid="{9994B4B1-ADD3-4D56-904B-AF803179D37B}" name="Wartość brutto" dataDxfId="1254" totalsRowDxfId="1253"/>
    <tableColumn id="10" xr3:uid="{A8B93898-5B41-4357-A574-A47B63174E50}" name="Producent " dataDxfId="1252" totalsRowDxfId="1251"/>
    <tableColumn id="11" xr3:uid="{5078C800-5089-4F98-B50F-AF546DAF2FFD}" name="Kod EAN" dataDxfId="1250" totalsRowDxfId="1249"/>
    <tableColumn id="12" xr3:uid="{6AE5745A-97D9-4039-A925-ADB603C791EC}" name="Nazwa handlowa, dawka, postać , ilość w opakowaniu" dataDxfId="1248" totalsRowDxfId="1247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8F2D8BDB-18EF-4D35-83AA-0CCAC485FA43}" name="Tabela120" displayName="Tabela120" ref="A8:L11" totalsRowCount="1" headerRowDxfId="1246" dataDxfId="1244" headerRowBorderDxfId="1245" tableBorderDxfId="1243" totalsRowBorderDxfId="1242">
  <autoFilter ref="A8:L10" xr:uid="{130899A0-5238-436C-8610-1D3DDD213376}"/>
  <tableColumns count="12">
    <tableColumn id="1" xr3:uid="{C84BAE12-F39B-4623-BE5B-E184DB4E8FB0}" name="L.p." totalsRowLabel="Suma" dataDxfId="1241" totalsRowDxfId="1240"/>
    <tableColumn id="2" xr3:uid="{5E3B9ABB-41B7-44BB-B8B1-8886C8D1D339}" name="Nazwa, postać, dawka" dataDxfId="1239" totalsRowDxfId="1238"/>
    <tableColumn id="3" xr3:uid="{21524796-D9A0-4FEC-BE27-55A7A784EDAD}" name="j.m." dataDxfId="1237" totalsRowDxfId="1236"/>
    <tableColumn id="4" xr3:uid="{F00535C1-6302-4073-9D76-3DA391E73606}" name="Ilość" dataDxfId="1235" totalsRowDxfId="1234"/>
    <tableColumn id="5" xr3:uid="{9E773587-C436-442C-AD3B-456EAC0F0421}" name="C.j. netto" dataDxfId="1233" totalsRowDxfId="1232" dataCellStyle="Walutowy"/>
    <tableColumn id="6" xr3:uid="{7CE0FE45-27EF-47DD-AFE2-C3F243A8B170}" name="Wartość netto" totalsRowFunction="sum" dataDxfId="1231" totalsRowDxfId="1230" dataCellStyle="Walutowy">
      <calculatedColumnFormula>Tabela120[[#This Row],[Ilość]]*Tabela120[[#This Row],[C.j. netto]]</calculatedColumnFormula>
    </tableColumn>
    <tableColumn id="7" xr3:uid="{031CF59D-ECF3-43CB-BBB1-4C9246F18493}" name="Stawka podatku VAT" dataDxfId="1229" totalsRowDxfId="1228"/>
    <tableColumn id="8" xr3:uid="{EFF0D338-812B-4C7F-9296-092FA032847D}" name="C.j. brutto" dataDxfId="1227" totalsRowDxfId="1226" dataCellStyle="Walutowy"/>
    <tableColumn id="9" xr3:uid="{206DEE6E-3D69-4162-BF05-FCEF70BFF813}" name="Wartość brutto" dataDxfId="1225" totalsRowDxfId="1224"/>
    <tableColumn id="10" xr3:uid="{A849FB4C-5893-4A39-9DC6-D5D21C27544A}" name="Producent " dataDxfId="1223" totalsRowDxfId="1222"/>
    <tableColumn id="11" xr3:uid="{6BCA9AA5-63AB-48D4-9646-24295AE350F0}" name="Kod EAN" dataDxfId="1221" totalsRowDxfId="1220"/>
    <tableColumn id="12" xr3:uid="{C7219982-1F81-42A1-AB96-5AE7C69B57A8}" name="Nazwa handlowa, dawka, postać , ilość w opakowaniu" dataDxfId="1219" totalsRowDxfId="12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ADE54630-7FB2-49B5-A9FB-92D20E77EBA2}" name="Tabela85" displayName="Tabela85" ref="A8:L10" totalsRowCount="1" headerRowDxfId="2261" dataDxfId="2259" headerRowBorderDxfId="2260" tableBorderDxfId="2258" totalsRowBorderDxfId="2257">
  <autoFilter ref="A8:L9" xr:uid="{130899A0-5238-436C-8610-1D3DDD213376}"/>
  <tableColumns count="12">
    <tableColumn id="1" xr3:uid="{65134517-48C7-4F89-B7C6-7323936A447B}" name="L.p." dataDxfId="2256" totalsRowDxfId="2255"/>
    <tableColumn id="2" xr3:uid="{F2DD6D0B-A12E-4418-AA69-BECD85EC186D}" name="Nazwa, postać, dawka" dataDxfId="2254" totalsRowDxfId="2253"/>
    <tableColumn id="3" xr3:uid="{D7897D38-9604-4587-BC27-172204D0C3DE}" name="j.m." dataDxfId="2252" totalsRowDxfId="2251"/>
    <tableColumn id="4" xr3:uid="{4D0F4E24-2161-418A-AEF9-DFAEB4D6B40C}" name="Ilość" dataDxfId="2250" totalsRowDxfId="2249"/>
    <tableColumn id="5" xr3:uid="{9245991B-8DD0-4CB9-ABFD-886363055D3B}" name="C.j. netto" dataDxfId="2248" totalsRowDxfId="2247"/>
    <tableColumn id="6" xr3:uid="{26545251-D92D-453A-B57A-6860277AF73E}" name="Wartość netto" totalsRowFunction="sum" dataDxfId="2246" totalsRowDxfId="2245" dataCellStyle="Walutowy">
      <calculatedColumnFormula>Tabela85[[#This Row],[C.j. netto]]*Tabela85[[#This Row],[Ilość]]</calculatedColumnFormula>
    </tableColumn>
    <tableColumn id="7" xr3:uid="{D000274A-71D0-43E7-AD52-A37E0473954F}" name="Stawka podatku VAT" dataDxfId="2244" totalsRowDxfId="2243"/>
    <tableColumn id="8" xr3:uid="{9F2778E5-2898-4F70-B1B2-A334ED646116}" name="C.j. brutto" dataDxfId="2242" totalsRowDxfId="2241" dataCellStyle="Walutowy"/>
    <tableColumn id="9" xr3:uid="{4F27EB2C-B3DD-4213-92E9-8A4188929C6B}" name="Wartość brutto" dataDxfId="2240" totalsRowDxfId="2239"/>
    <tableColumn id="10" xr3:uid="{A2B953AD-3736-4813-93A6-CCEF72EFBB32}" name="Producent " dataDxfId="2238" totalsRowDxfId="2237"/>
    <tableColumn id="11" xr3:uid="{9876A4D6-1E9B-45C9-A99C-DC3A56791818}" name="Kod EAN" dataDxfId="2236" totalsRowDxfId="2235"/>
    <tableColumn id="12" xr3:uid="{380E1E8A-3F3C-4104-87AD-118FA7A08149}" name="Nazwa handlowa, dawka, postać , ilość w opakowaniu" dataDxfId="2234" totalsRowDxfId="2233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B6742A4-5E51-44A4-926A-0C50AD1A8360}" name="Tabela121" displayName="Tabela121" ref="A8:L14" totalsRowCount="1" headerRowDxfId="1217" dataDxfId="1215" headerRowBorderDxfId="1216" tableBorderDxfId="1214" totalsRowBorderDxfId="1213">
  <autoFilter ref="A8:L13" xr:uid="{130899A0-5238-436C-8610-1D3DDD213376}"/>
  <tableColumns count="12">
    <tableColumn id="1" xr3:uid="{C99A2254-0865-4C62-BAED-41003EF3E321}" name="L.p." totalsRowLabel="Suma" dataDxfId="1212" totalsRowDxfId="1211"/>
    <tableColumn id="2" xr3:uid="{3A38C1E5-5BEC-4674-8E1E-5341AC5FFDA8}" name="Nazwa, postać, dawka" dataDxfId="1210" totalsRowDxfId="1209"/>
    <tableColumn id="3" xr3:uid="{BAF495DD-EAD3-4DE2-87E2-6E6F1328B282}" name="j.m." dataDxfId="1208" totalsRowDxfId="1207"/>
    <tableColumn id="4" xr3:uid="{39702A98-E803-444D-99A1-C482931CCED6}" name="Ilość" dataDxfId="1206" totalsRowDxfId="1205"/>
    <tableColumn id="5" xr3:uid="{00D2312A-D7D0-440C-BB6E-6AB02844133A}" name="C.j. netto" dataDxfId="1204" totalsRowDxfId="1203" dataCellStyle="Walutowy"/>
    <tableColumn id="6" xr3:uid="{9E9A0EC3-6015-4001-A57D-CDE69A7D32CF}" name="Wartość netto" totalsRowFunction="sum" dataDxfId="1202" totalsRowDxfId="1201" dataCellStyle="Walutowy">
      <calculatedColumnFormula>Tabela121[[#This Row],[Ilość]]*Tabela121[[#This Row],[C.j. netto]]</calculatedColumnFormula>
    </tableColumn>
    <tableColumn id="7" xr3:uid="{E5E02A08-85E1-4AE3-88B9-3B2C628FC5A4}" name="Stawka podatku VAT" dataDxfId="1200" totalsRowDxfId="1199"/>
    <tableColumn id="8" xr3:uid="{4FAF1B46-09A0-4382-8D5E-96C178FDC108}" name="C.j. brutto" dataDxfId="1198" totalsRowDxfId="1197" dataCellStyle="Walutowy"/>
    <tableColumn id="9" xr3:uid="{0FCB5A25-9066-4739-AD9C-F72B65E85C41}" name="Wartość brutto" dataDxfId="1196" totalsRowDxfId="1195"/>
    <tableColumn id="10" xr3:uid="{865DD36F-3CEE-4E9A-B32E-10F8F716BA80}" name="Producent " dataDxfId="1194" totalsRowDxfId="1193"/>
    <tableColumn id="11" xr3:uid="{7F86BEF1-9C3A-4EF8-994A-2B65E8A86634}" name="Kod EAN" dataDxfId="1192" totalsRowDxfId="1191"/>
    <tableColumn id="12" xr3:uid="{1EBCB6F3-F3E7-4E76-93DA-31E6E3834016}" name="Nazwa handlowa, dawka, postać , ilość w opakowaniu" dataDxfId="1190" totalsRowDxfId="118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1E3C535B-803E-4F5B-A271-E191A159B6B3}" name="Tabela122" displayName="Tabela122" ref="A8:L10" totalsRowCount="1" headerRowDxfId="1188" dataDxfId="1186" headerRowBorderDxfId="1187" tableBorderDxfId="1185" totalsRowBorderDxfId="1184">
  <autoFilter ref="A8:L9" xr:uid="{130899A0-5238-436C-8610-1D3DDD213376}"/>
  <tableColumns count="12">
    <tableColumn id="1" xr3:uid="{EEBB197A-3A9B-4263-8BA7-F0D332C676AE}" name="L.p." dataDxfId="1183" totalsRowDxfId="1182"/>
    <tableColumn id="2" xr3:uid="{2A69B881-67F8-416A-BDC6-032B4A87C438}" name="Nazwa, postać, dawka" dataDxfId="1181" totalsRowDxfId="1180"/>
    <tableColumn id="3" xr3:uid="{D9815C76-7597-4FFF-9BE8-3AD4494453D6}" name="j.m." dataDxfId="1179" totalsRowDxfId="1178"/>
    <tableColumn id="4" xr3:uid="{DE4429B5-373D-4543-B466-EB8FC4E46A19}" name="Ilość" dataDxfId="1177" totalsRowDxfId="1176"/>
    <tableColumn id="5" xr3:uid="{E8D1419B-F9F6-43CE-8E18-B804132EBEA5}" name="C.j. netto" dataDxfId="1175" totalsRowDxfId="1174"/>
    <tableColumn id="6" xr3:uid="{6BB6B428-4E35-48E1-88AC-781554558D4B}" name="Wartość netto" totalsRowFunction="sum" dataDxfId="1173" totalsRowDxfId="1172"/>
    <tableColumn id="7" xr3:uid="{76E155AE-6E5A-4579-9E74-7AAA0D979302}" name="Stawka podatku VAT" dataDxfId="1171" totalsRowDxfId="1170"/>
    <tableColumn id="8" xr3:uid="{04D83A6C-03BF-4752-B67B-B8A247F31D23}" name="C.j. brutto" dataDxfId="1169" totalsRowDxfId="1168" dataCellStyle="Walutowy"/>
    <tableColumn id="9" xr3:uid="{E02EB39B-941B-46D1-9A85-0179AFF50E6A}" name="Wartość brutto" dataDxfId="1167" totalsRowDxfId="1166"/>
    <tableColumn id="10" xr3:uid="{2F207A62-6864-4D01-95B3-A9F243D9CE99}" name="Producent " dataDxfId="1165" totalsRowDxfId="1164"/>
    <tableColumn id="11" xr3:uid="{10F858DD-9EF2-4FC8-8A50-3EFAB4F5D250}" name="Kod EAN" dataDxfId="1163" totalsRowDxfId="1162"/>
    <tableColumn id="12" xr3:uid="{B39909D7-1E6B-4191-92FD-B2B52BF14C04}" name="Nazwa handlowa, dawka, postać , ilość w opakowaniu" dataDxfId="1161" totalsRowDxfId="1160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ABB52B92-BF42-472D-BE67-90AA2B23DC83}" name="Tabela123" displayName="Tabela123" ref="A8:L10" totalsRowCount="1" headerRowDxfId="1159" dataDxfId="1157" headerRowBorderDxfId="1158" tableBorderDxfId="1156" totalsRowBorderDxfId="1155">
  <autoFilter ref="A8:L9" xr:uid="{130899A0-5238-436C-8610-1D3DDD213376}"/>
  <tableColumns count="12">
    <tableColumn id="1" xr3:uid="{0AA2492F-B99C-4C42-8EA1-B48AF3701975}" name="L.p." dataDxfId="1154" totalsRowDxfId="1153"/>
    <tableColumn id="2" xr3:uid="{9A960449-EE3F-4D10-97E8-2A50ADC17C6D}" name="Nazwa, postać, dawka" dataDxfId="1152" totalsRowDxfId="1151"/>
    <tableColumn id="3" xr3:uid="{30DEF9E1-B0C6-4944-BB90-0A7ECB28CA60}" name="j.m." dataDxfId="1150" totalsRowDxfId="1149"/>
    <tableColumn id="4" xr3:uid="{4DEBF186-F9E6-4FA6-B71C-09DCDA131C6F}" name="Ilość" dataDxfId="1148" totalsRowDxfId="1147"/>
    <tableColumn id="5" xr3:uid="{F2ADE9D1-F632-4093-9575-62E3E7C30BFF}" name="C.j. netto" dataDxfId="1146" totalsRowDxfId="1145"/>
    <tableColumn id="6" xr3:uid="{0D9BE4CA-1C2D-45D8-BE44-31CF83C9CAC8}" name="Wartość netto" totalsRowFunction="sum" dataDxfId="1144" totalsRowDxfId="1143"/>
    <tableColumn id="7" xr3:uid="{B492E93D-7C2F-414A-8A3A-5D20123F6D30}" name="Stawka podatku VAT" dataDxfId="1142" totalsRowDxfId="1141"/>
    <tableColumn id="8" xr3:uid="{31612D65-5B46-4F1B-B77F-D4AF24E6B701}" name="C.j. brutto" dataDxfId="1140" totalsRowDxfId="1139" dataCellStyle="Walutowy"/>
    <tableColumn id="9" xr3:uid="{47EB554A-2585-4C61-A114-68BB8AFB7612}" name="Wartość brutto" dataDxfId="1138" totalsRowDxfId="1137"/>
    <tableColumn id="10" xr3:uid="{FD9DA8F3-6456-4361-A02A-02A8EA1292DE}" name="Producent " dataDxfId="1136" totalsRowDxfId="1135"/>
    <tableColumn id="11" xr3:uid="{08C6463A-8F31-4480-B378-429363AE3A8F}" name="Kod EAN" dataDxfId="1134" totalsRowDxfId="1133"/>
    <tableColumn id="12" xr3:uid="{F3CFE432-8CF5-4981-966E-E6DCC85D29EF}" name="Nazwa handlowa, dawka, postać , ilość w opakowaniu" dataDxfId="1132" totalsRowDxfId="1131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75DF5077-F389-47F5-AD36-DF562BF7A8A8}" name="Tabela124" displayName="Tabela124" ref="A8:L10" totalsRowCount="1" headerRowDxfId="1130" dataDxfId="1128" headerRowBorderDxfId="1129" tableBorderDxfId="1127" totalsRowBorderDxfId="1126">
  <autoFilter ref="A8:L9" xr:uid="{130899A0-5238-436C-8610-1D3DDD213376}"/>
  <tableColumns count="12">
    <tableColumn id="1" xr3:uid="{9374418D-5025-426F-B6B9-EBC846D4429F}" name="L.p." dataDxfId="1125" totalsRowDxfId="1124"/>
    <tableColumn id="2" xr3:uid="{034E47E2-1CCB-4D54-9780-D0210F294A1F}" name="Nazwa, postać, dawka" dataDxfId="1123" totalsRowDxfId="1122"/>
    <tableColumn id="3" xr3:uid="{BA9B2417-9E56-4A60-84B2-E7A4B1454C05}" name="j.m." dataDxfId="1121" totalsRowDxfId="1120"/>
    <tableColumn id="4" xr3:uid="{CABC953A-C25B-4F1F-9978-89681B79CA11}" name="Ilość" dataDxfId="1119" totalsRowDxfId="1118"/>
    <tableColumn id="5" xr3:uid="{C5BD8F81-791A-455C-ACA2-0238C9727FF2}" name="C.j. netto" dataDxfId="1117" totalsRowDxfId="1116"/>
    <tableColumn id="6" xr3:uid="{CAB405FF-8BA5-4111-A631-53497AC22817}" name="Wartość netto" totalsRowFunction="sum" dataDxfId="1115" totalsRowDxfId="1114"/>
    <tableColumn id="7" xr3:uid="{F52A6CBF-5B43-4ADB-B4E3-54BEBD17C259}" name="Stawka podatku VAT" dataDxfId="1113" totalsRowDxfId="1112"/>
    <tableColumn id="8" xr3:uid="{8098224A-B09A-41F3-AF45-FF1E34DA6690}" name="C.j. brutto" dataDxfId="1111" totalsRowDxfId="1110" dataCellStyle="Walutowy"/>
    <tableColumn id="9" xr3:uid="{BA4DDBB8-789D-4B0B-940F-FE8E69A6A786}" name="Wartość brutto" dataDxfId="1109" totalsRowDxfId="1108"/>
    <tableColumn id="10" xr3:uid="{E6F5B93C-E190-43BF-92C4-00BFBD6DE371}" name="Producent " dataDxfId="1107" totalsRowDxfId="1106"/>
    <tableColumn id="11" xr3:uid="{D05F10F8-89B4-4786-A111-C08BADC5A080}" name="Kod EAN" dataDxfId="1105" totalsRowDxfId="1104"/>
    <tableColumn id="12" xr3:uid="{C1E5554D-D2A9-4B75-90E9-2D95E5F0EF9C}" name="Nazwa handlowa, dawka, postać , ilość w opakowaniu" dataDxfId="1103" totalsRowDxfId="1102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A2835CF3-992A-4BB3-A25C-2DA8E23B85E8}" name="Tabela125" displayName="Tabela125" ref="A8:L10" totalsRowCount="1" headerRowDxfId="1101" dataDxfId="1099" headerRowBorderDxfId="1100" tableBorderDxfId="1098" totalsRowBorderDxfId="1097">
  <autoFilter ref="A8:L9" xr:uid="{130899A0-5238-436C-8610-1D3DDD213376}"/>
  <tableColumns count="12">
    <tableColumn id="1" xr3:uid="{366C87DA-F431-45FE-84B9-05DFF6878058}" name="L.p." dataDxfId="1096" totalsRowDxfId="1095"/>
    <tableColumn id="2" xr3:uid="{42F6D81F-BC10-4969-B944-1C8B43C29D97}" name="Nazwa, postać, dawka" dataDxfId="1094" totalsRowDxfId="1093"/>
    <tableColumn id="3" xr3:uid="{9DBB84FD-60D2-44C0-ADC1-D6CC730B6989}" name="j.m." dataDxfId="1092" totalsRowDxfId="1091"/>
    <tableColumn id="4" xr3:uid="{08A922FA-C986-4B6C-8B04-3E9FAAA28E51}" name="Ilość" dataDxfId="1090" totalsRowDxfId="1089"/>
    <tableColumn id="5" xr3:uid="{C520931D-F86B-431F-8238-6468089DB3D5}" name="C.j. netto" dataDxfId="1088" totalsRowDxfId="1087"/>
    <tableColumn id="6" xr3:uid="{E31E8A56-EAE4-4CD9-BF01-D336AE09BD3E}" name="Wartość netto" totalsRowFunction="sum" dataDxfId="1086" totalsRowDxfId="1085"/>
    <tableColumn id="7" xr3:uid="{38EE8DF1-1155-4DFB-95DA-A9ECF7581BE7}" name="Stawka podatku VAT" dataDxfId="1084" totalsRowDxfId="1083"/>
    <tableColumn id="8" xr3:uid="{2DEEB84D-62A6-4F5F-ADB4-FD9E5E66B208}" name="C.j. brutto" dataDxfId="1082" totalsRowDxfId="1081" dataCellStyle="Walutowy"/>
    <tableColumn id="9" xr3:uid="{363251B0-91FC-4DBE-8925-DC6546897F61}" name="Wartość brutto" dataDxfId="1080" totalsRowDxfId="1079"/>
    <tableColumn id="10" xr3:uid="{F868F5B8-1C3B-48F6-A53A-E8B3D3324EE7}" name="Producent " dataDxfId="1078" totalsRowDxfId="1077"/>
    <tableColumn id="11" xr3:uid="{0ABCDEB2-BEA6-45DA-813B-7664FF1F37C3}" name="Kod EAN" dataDxfId="1076" totalsRowDxfId="1075"/>
    <tableColumn id="12" xr3:uid="{DD2F2B5D-1508-4F71-B10D-EBE4EB75A259}" name="Nazwa handlowa, dawka, postać , ilość w opakowaniu" dataDxfId="1074" totalsRowDxfId="1073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692999DB-FAAF-4512-8889-8F4B958A36EF}" name="Tabela126" displayName="Tabela126" ref="A8:L10" totalsRowCount="1" headerRowDxfId="1072" dataDxfId="1070" headerRowBorderDxfId="1071" tableBorderDxfId="1069" totalsRowBorderDxfId="1068">
  <autoFilter ref="A8:L9" xr:uid="{130899A0-5238-436C-8610-1D3DDD213376}"/>
  <tableColumns count="12">
    <tableColumn id="1" xr3:uid="{E008B69B-BC87-433B-9CF3-C611236367BF}" name="L.p." dataDxfId="1067" totalsRowDxfId="1066"/>
    <tableColumn id="2" xr3:uid="{52051DAC-A1C0-468D-A025-9D4142056021}" name="Nazwa, postać, dawka" dataDxfId="1065" totalsRowDxfId="1064"/>
    <tableColumn id="3" xr3:uid="{A40C8B2C-C2F2-4A5B-B241-E5F04507E1DF}" name="j.m." dataDxfId="1063" totalsRowDxfId="1062"/>
    <tableColumn id="4" xr3:uid="{FEC043B8-DC80-4B7B-8389-D13A047653EB}" name="Ilość" dataDxfId="1061" totalsRowDxfId="1060"/>
    <tableColumn id="5" xr3:uid="{24B1278B-9D62-410A-BEB2-37DAAE5EAEFA}" name="C.j. netto" dataDxfId="1059" totalsRowDxfId="1058"/>
    <tableColumn id="6" xr3:uid="{64E4262C-34CC-43F8-AC20-BD20912A939B}" name="Wartość netto" totalsRowFunction="sum" dataDxfId="1057" totalsRowDxfId="1056"/>
    <tableColumn id="7" xr3:uid="{CA556446-6F6B-49A9-A16A-DDDCE6F048B6}" name="Stawka podatku VAT" dataDxfId="1055" totalsRowDxfId="1054"/>
    <tableColumn id="8" xr3:uid="{B7C18B33-ADBC-402D-8D0B-502BBD343B75}" name="C.j. brutto" dataDxfId="1053" totalsRowDxfId="1052" dataCellStyle="Walutowy"/>
    <tableColumn id="9" xr3:uid="{2142B2AC-11EE-4B80-99C7-B78E4AB53574}" name="Wartość brutto" dataDxfId="1051" totalsRowDxfId="1050"/>
    <tableColumn id="10" xr3:uid="{140B6379-77DC-412C-8ABE-23A8ABF2C046}" name="Producent " dataDxfId="1049" totalsRowDxfId="1048"/>
    <tableColumn id="11" xr3:uid="{C1B7A9B7-53A9-45E9-B3B0-702EB26B08F3}" name="Kod EAN" dataDxfId="1047" totalsRowDxfId="1046"/>
    <tableColumn id="12" xr3:uid="{4D719567-50B3-47A0-813B-633C75197B8D}" name="Nazwa handlowa, dawka, postać , ilość w opakowaniu" dataDxfId="1045" totalsRowDxfId="1044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9BD25DE6-40D6-4F2F-8F6D-ACE8AD060D81}" name="Tabela127" displayName="Tabela127" ref="A8:L14" totalsRowCount="1" headerRowDxfId="1043" dataDxfId="1041" headerRowBorderDxfId="1042" tableBorderDxfId="1040" totalsRowBorderDxfId="1039">
  <autoFilter ref="A8:L13" xr:uid="{130899A0-5238-436C-8610-1D3DDD213376}"/>
  <sortState ref="A9:L13">
    <sortCondition ref="B8:B13"/>
  </sortState>
  <tableColumns count="12">
    <tableColumn id="1" xr3:uid="{C2BF0D53-6933-4B57-8B6B-69EC92A09541}" name="L.p." totalsRowLabel="Suma" dataDxfId="1038" totalsRowDxfId="1037"/>
    <tableColumn id="2" xr3:uid="{3F075DB3-2825-4E0C-8491-9F12E81A4309}" name="Nazwa, postać, dawka" dataDxfId="1036" totalsRowDxfId="1035"/>
    <tableColumn id="3" xr3:uid="{B6420BF3-14E4-42EB-B09C-A3D3257C6A59}" name="j.m." dataDxfId="1034" totalsRowDxfId="1033"/>
    <tableColumn id="4" xr3:uid="{C48EB4B7-34B4-4B1E-89C9-E1230D8F4068}" name="Ilość" dataDxfId="1032" totalsRowDxfId="1031"/>
    <tableColumn id="5" xr3:uid="{DF0A658E-78E2-413A-A64D-FEE3E3C2FF3A}" name="C.j. netto" dataDxfId="1030" totalsRowDxfId="1029" dataCellStyle="Walutowy"/>
    <tableColumn id="6" xr3:uid="{C92DCE2E-277F-4A63-8593-1D28728D803D}" name="Wartość netto" totalsRowFunction="sum" dataDxfId="1028" totalsRowDxfId="1027" dataCellStyle="Walutowy">
      <calculatedColumnFormula>Tabela127[[#This Row],[Ilość]]*Tabela127[[#This Row],[C.j. netto]]</calculatedColumnFormula>
    </tableColumn>
    <tableColumn id="7" xr3:uid="{4E765167-ADE0-4411-A5DF-D53E2762EE79}" name="Stawka podatku VAT" dataDxfId="1026" totalsRowDxfId="1025"/>
    <tableColumn id="8" xr3:uid="{750BF22F-35E2-4C6B-9D36-2AC71CA4614B}" name="C.j. brutto" dataDxfId="1024" totalsRowDxfId="1023" dataCellStyle="Walutowy"/>
    <tableColumn id="9" xr3:uid="{DCB48ED5-57C1-459A-9BCB-D3719FFC2814}" name="Wartość brutto" dataDxfId="1022" totalsRowDxfId="1021"/>
    <tableColumn id="10" xr3:uid="{FE85AF79-03E2-4B30-8264-B911237FD3D3}" name="Producent " dataDxfId="1020" totalsRowDxfId="1019"/>
    <tableColumn id="11" xr3:uid="{96DC6F61-7938-4E21-88B2-9E6F9B0C5405}" name="Kod EAN" dataDxfId="1018" totalsRowDxfId="1017"/>
    <tableColumn id="12" xr3:uid="{888FD90B-C718-4A24-863F-96A54CB25422}" name="Nazwa handlowa, dawka, postać , ilość w opakowaniu" dataDxfId="1016" totalsRowDxfId="1015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A48EC7DC-EC26-4E9E-A7CC-C1B61316990D}" name="Tabela128" displayName="Tabela128" ref="A8:L10" totalsRowCount="1" headerRowDxfId="1014" dataDxfId="1012" headerRowBorderDxfId="1013" tableBorderDxfId="1011" totalsRowBorderDxfId="1010">
  <autoFilter ref="A8:L9" xr:uid="{130899A0-5238-436C-8610-1D3DDD213376}"/>
  <tableColumns count="12">
    <tableColumn id="1" xr3:uid="{C066447F-8C61-43DC-8F19-2ABC44F87D15}" name="L.p." dataDxfId="1009" totalsRowDxfId="1008"/>
    <tableColumn id="2" xr3:uid="{5CBD09A9-42FD-4D9B-807E-4DBFAAFE1400}" name="Nazwa, postać, dawka" dataDxfId="1007" totalsRowDxfId="1006"/>
    <tableColumn id="3" xr3:uid="{38AAAFFE-44C2-4C0E-A9EB-DEE4B0ABA3EE}" name="j.m." dataDxfId="1005" totalsRowDxfId="1004"/>
    <tableColumn id="4" xr3:uid="{857A6703-19C2-4E38-9B6E-A93742795290}" name="Ilość" dataDxfId="1003" totalsRowDxfId="1002"/>
    <tableColumn id="5" xr3:uid="{F4A599AA-A2CE-4C04-9625-56A7F49C2944}" name="C.j. netto" dataDxfId="1001" totalsRowDxfId="1000"/>
    <tableColumn id="6" xr3:uid="{FB079575-688F-40C9-ABE6-54505EE45D37}" name="Wartość netto" totalsRowFunction="sum" dataDxfId="999" totalsRowDxfId="998"/>
    <tableColumn id="7" xr3:uid="{D10846C1-DC2C-41F4-9158-09DAC2F0D23C}" name="Stawka podatku VAT" dataDxfId="997" totalsRowDxfId="996"/>
    <tableColumn id="8" xr3:uid="{FF6401C5-BAB4-49DB-BAC0-025D764BF0EA}" name="C.j. brutto" dataDxfId="995" totalsRowDxfId="994" dataCellStyle="Walutowy"/>
    <tableColumn id="9" xr3:uid="{DA0432FD-36CA-48A3-97C9-C6B2AA8C31DE}" name="Wartość brutto" dataDxfId="993" totalsRowDxfId="992"/>
    <tableColumn id="10" xr3:uid="{7716C252-8B14-47B5-9C4A-F8A2A391E5CF}" name="Producent " dataDxfId="991" totalsRowDxfId="990"/>
    <tableColumn id="11" xr3:uid="{55CDA562-3B20-4DF3-AF68-4F16EB747EAC}" name="Kod EAN" dataDxfId="989" totalsRowDxfId="988"/>
    <tableColumn id="12" xr3:uid="{98FBA14F-303C-4CF2-9FB7-0A5354BCCEBE}" name="Nazwa handlowa, dawka, postać , ilość w opakowaniu" dataDxfId="987" totalsRowDxfId="98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676C4A58-9F42-423E-94A1-B7F3A902242C}" name="Tabela129" displayName="Tabela129" ref="A8:L16" totalsRowCount="1" headerRowDxfId="985" dataDxfId="983" headerRowBorderDxfId="984" tableBorderDxfId="982" totalsRowBorderDxfId="981">
  <autoFilter ref="A8:L15" xr:uid="{130899A0-5238-436C-8610-1D3DDD213376}"/>
  <sortState ref="A9:L15">
    <sortCondition ref="B8:B15"/>
  </sortState>
  <tableColumns count="12">
    <tableColumn id="1" xr3:uid="{99C06C47-8ED1-480C-B9E6-51FECE4BA1EA}" name="L.p." dataDxfId="980" totalsRowDxfId="979"/>
    <tableColumn id="2" xr3:uid="{3770825C-2C03-4E41-B352-108638F2EF57}" name="Nazwa, postać, dawka" dataDxfId="978" totalsRowDxfId="977"/>
    <tableColumn id="3" xr3:uid="{96785017-256E-4465-A6C8-26328FA49103}" name="j.m." dataDxfId="976" totalsRowDxfId="975"/>
    <tableColumn id="4" xr3:uid="{0B009CEB-3FE6-44C3-996A-E539D846A24D}" name="Ilość" dataDxfId="974" totalsRowDxfId="973"/>
    <tableColumn id="5" xr3:uid="{841A1377-E4CE-4C93-8D3A-0ECB2A0E6314}" name="C.j. netto" dataDxfId="972" totalsRowDxfId="971" dataCellStyle="Walutowy"/>
    <tableColumn id="6" xr3:uid="{084E54F3-DF68-4569-ABC4-9C3E57659213}" name="Wartość netto" totalsRowFunction="sum" dataDxfId="970" totalsRowDxfId="969" dataCellStyle="Walutowy">
      <calculatedColumnFormula>Tabela129[[#This Row],[Ilość]]*Tabela129[[#This Row],[C.j. netto]]</calculatedColumnFormula>
    </tableColumn>
    <tableColumn id="7" xr3:uid="{1DB88978-1CF5-4B6D-9DD7-6E43DD032901}" name="Stawka podatku VAT" dataDxfId="968" totalsRowDxfId="967"/>
    <tableColumn id="8" xr3:uid="{ECC38F85-8C9C-449B-AFBA-3AE79985716B}" name="C.j. brutto" dataDxfId="966" totalsRowDxfId="965" dataCellStyle="Walutowy"/>
    <tableColumn id="9" xr3:uid="{37A7A107-7515-46F3-BC1F-6D835116740B}" name="Wartość brutto" dataDxfId="964" totalsRowDxfId="963"/>
    <tableColumn id="10" xr3:uid="{8FD52481-7235-4174-BFC8-1D8E9EB7B07A}" name="Producent " dataDxfId="962" totalsRowDxfId="961"/>
    <tableColumn id="11" xr3:uid="{E1B030CE-DE35-425A-8B30-5C7AF7044673}" name="Kod EAN" dataDxfId="960" totalsRowDxfId="959"/>
    <tableColumn id="12" xr3:uid="{83E44DAD-4507-4958-BBA8-D514EB886B8B}" name="Nazwa handlowa, dawka, postać , ilość w opakowaniu" dataDxfId="958" totalsRowDxfId="957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C69BBDF1-ED5A-4603-83DD-DF38DBF50314}" name="Tabela130" displayName="Tabela130" ref="A8:L11" totalsRowCount="1" headerRowDxfId="956" dataDxfId="954" headerRowBorderDxfId="955" tableBorderDxfId="953" totalsRowBorderDxfId="952">
  <autoFilter ref="A8:L10" xr:uid="{130899A0-5238-436C-8610-1D3DDD213376}"/>
  <tableColumns count="12">
    <tableColumn id="1" xr3:uid="{6C7A0911-B8BD-4082-AEC3-07743732848B}" name="L.p." totalsRowLabel="Suma" dataDxfId="951" totalsRowDxfId="950"/>
    <tableColumn id="2" xr3:uid="{C88722E6-C4B9-406B-A023-32705B767966}" name="Nazwa, postać, dawka" dataDxfId="949" totalsRowDxfId="948"/>
    <tableColumn id="3" xr3:uid="{E276A82C-9363-41DD-BF9A-F00B0F05DD2C}" name="j.m." dataDxfId="947" totalsRowDxfId="946"/>
    <tableColumn id="4" xr3:uid="{D501D8C5-F625-4683-90BF-011429911BB8}" name="Ilość" dataDxfId="945" totalsRowDxfId="944"/>
    <tableColumn id="5" xr3:uid="{859417BC-D96A-4A32-BE4C-3B527F4390C6}" name="C.j. netto" dataDxfId="943" totalsRowDxfId="942" dataCellStyle="Walutowy"/>
    <tableColumn id="6" xr3:uid="{444759DF-AFFE-4281-A23F-0C525E6FDFD7}" name="Wartość netto" totalsRowFunction="sum" dataDxfId="941" totalsRowDxfId="940" dataCellStyle="Walutowy">
      <calculatedColumnFormula>Tabela130[[#This Row],[Ilość]]*Tabela130[[#This Row],[C.j. netto]]</calculatedColumnFormula>
    </tableColumn>
    <tableColumn id="7" xr3:uid="{9E5EA999-3900-4F3F-B712-5ADCF6E4CEC9}" name="Stawka podatku VAT" dataDxfId="939" totalsRowDxfId="938"/>
    <tableColumn id="8" xr3:uid="{CBFB15FB-7BB2-470F-A2A4-F8889521C150}" name="C.j. brutto" dataDxfId="937" totalsRowDxfId="936" dataCellStyle="Walutowy"/>
    <tableColumn id="9" xr3:uid="{B28D8BF9-556F-4D8C-AB6C-10CFCE8C13F8}" name="Wartość brutto" dataDxfId="935" totalsRowDxfId="934"/>
    <tableColumn id="10" xr3:uid="{77D726C8-C472-4744-ADE8-D6077749A1C0}" name="Producent " dataDxfId="933" totalsRowDxfId="932"/>
    <tableColumn id="11" xr3:uid="{C24D6715-1AB4-4A61-B04B-0E9697260A25}" name="Kod EAN" dataDxfId="931" totalsRowDxfId="930"/>
    <tableColumn id="12" xr3:uid="{DAE02E56-D2D8-4561-81E2-9C238DC5A725}" name="Nazwa handlowa, dawka, postać , ilość w opakowaniu" dataDxfId="929" totalsRowDxfId="92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9A36AA79-1ADE-4EAF-A36E-F09C202A32A9}" name="Tabela86" displayName="Tabela86" ref="A8:L13" totalsRowCount="1" headerRowDxfId="2232" dataDxfId="2230" headerRowBorderDxfId="2231" tableBorderDxfId="2229" totalsRowBorderDxfId="2228">
  <autoFilter ref="A8:L12" xr:uid="{130899A0-5238-436C-8610-1D3DDD213376}"/>
  <tableColumns count="12">
    <tableColumn id="1" xr3:uid="{AC69B36C-4D1E-4C4C-B28B-1E352D84959C}" name="L.p." totalsRowLabel="Suma" dataDxfId="2227" totalsRowDxfId="2226"/>
    <tableColumn id="2" xr3:uid="{244E3834-B216-4F01-A009-2F3E28AF5DB7}" name="Nazwa, postać, dawka" dataDxfId="2225" totalsRowDxfId="2224"/>
    <tableColumn id="3" xr3:uid="{B7AFE5FC-FC5D-4EC8-98D3-40DBCBD726C3}" name="j.m." dataDxfId="2223" totalsRowDxfId="2222"/>
    <tableColumn id="4" xr3:uid="{401B20C2-0C58-4C67-88EF-D4692204009D}" name="Ilość" dataDxfId="2221" totalsRowDxfId="2220"/>
    <tableColumn id="5" xr3:uid="{119E5DAE-C99A-4FBA-88B8-7C5CDA29D425}" name="C.j. netto" dataDxfId="2219" totalsRowDxfId="2218" dataCellStyle="Walutowy"/>
    <tableColumn id="6" xr3:uid="{08E01B93-5B77-4C8C-9DEA-05D6428023D8}" name="Wartość netto" totalsRowFunction="sum" dataDxfId="2217" totalsRowDxfId="2216" dataCellStyle="Walutowy">
      <calculatedColumnFormula>Tabela86[[#This Row],[Ilość]]*Tabela86[[#This Row],[C.j. netto]]</calculatedColumnFormula>
    </tableColumn>
    <tableColumn id="7" xr3:uid="{BAB24413-17D2-419E-ABA2-F5FECFFB1526}" name="Stawka podatku VAT" dataDxfId="2215" totalsRowDxfId="2214"/>
    <tableColumn id="8" xr3:uid="{49EBE8FF-08E2-4730-82CC-31B0E00299F5}" name="C.j. brutto" dataDxfId="2213" totalsRowDxfId="2212" dataCellStyle="Walutowy"/>
    <tableColumn id="9" xr3:uid="{5A641B8D-696A-4BF5-AEA0-5838786799F1}" name="Wartość brutto" dataDxfId="2211" totalsRowDxfId="2210"/>
    <tableColumn id="10" xr3:uid="{73C8BBC7-9585-4B1B-B8B3-CBAA66A69086}" name="Producent " dataDxfId="2209" totalsRowDxfId="2208"/>
    <tableColumn id="11" xr3:uid="{882714E1-794A-4E69-9994-A8B0B01FFAE8}" name="Kod EAN" dataDxfId="2207" totalsRowDxfId="2206"/>
    <tableColumn id="12" xr3:uid="{C7A56102-2842-47FE-BD34-C56FD2698865}" name="Nazwa handlowa, dawka, postać , ilość w opakowaniu" dataDxfId="2205" totalsRowDxfId="2204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CD084A4E-584A-4F18-B115-09975D91FF60}" name="Tabela131" displayName="Tabela131" ref="A8:L11" totalsRowCount="1" headerRowDxfId="927" dataDxfId="925" headerRowBorderDxfId="926" tableBorderDxfId="924" totalsRowBorderDxfId="923">
  <autoFilter ref="A8:L10" xr:uid="{130899A0-5238-436C-8610-1D3DDD213376}"/>
  <tableColumns count="12">
    <tableColumn id="1" xr3:uid="{1EFD5C1F-4B3A-4C12-A495-E0DD303E3CF2}" name="L.p." totalsRowLabel="Suma" dataDxfId="922" totalsRowDxfId="921"/>
    <tableColumn id="2" xr3:uid="{45D1CEEB-4633-4026-9985-76F3FF925165}" name="Nazwa, postać, dawka" dataDxfId="920" totalsRowDxfId="919"/>
    <tableColumn id="3" xr3:uid="{2086F6DC-4052-4F4B-B6B0-61549BA732B4}" name="j.m." dataDxfId="918" totalsRowDxfId="917"/>
    <tableColumn id="4" xr3:uid="{03F338C7-7812-4C7A-9F7E-0838122D133C}" name="Ilość" dataDxfId="916" totalsRowDxfId="915"/>
    <tableColumn id="5" xr3:uid="{B7646241-43AA-47AE-B162-AA554D955C33}" name="C.j. netto" dataDxfId="914" totalsRowDxfId="913" dataCellStyle="Walutowy"/>
    <tableColumn id="6" xr3:uid="{E71D0C7E-8747-44CF-A655-31868839F594}" name="Wartość netto" totalsRowFunction="sum" dataDxfId="912" totalsRowDxfId="911" dataCellStyle="Walutowy">
      <calculatedColumnFormula>Tabela131[[#This Row],[Ilość]]*Tabela131[[#This Row],[C.j. netto]]</calculatedColumnFormula>
    </tableColumn>
    <tableColumn id="7" xr3:uid="{81671B53-431C-4EF4-BA7E-C364BF18AB74}" name="Stawka podatku VAT" dataDxfId="910" totalsRowDxfId="909"/>
    <tableColumn id="8" xr3:uid="{697C5184-8EC8-4CA1-925C-7887CBE0E5B8}" name="C.j. brutto" dataDxfId="908" totalsRowDxfId="907" dataCellStyle="Walutowy"/>
    <tableColumn id="9" xr3:uid="{8102787A-9D84-425B-A000-79539197E862}" name="Wartość brutto" dataDxfId="906" totalsRowDxfId="905"/>
    <tableColumn id="10" xr3:uid="{AB4B2C2E-F80F-428F-92C0-2D7CF3184E3E}" name="Producent " dataDxfId="904" totalsRowDxfId="903"/>
    <tableColumn id="11" xr3:uid="{DEE3F43A-0F28-47CB-B9BB-DC844D8F5738}" name="Kod EAN" dataDxfId="902" totalsRowDxfId="901"/>
    <tableColumn id="12" xr3:uid="{DD566027-3FB6-4E05-A916-9D697CAA75E4}" name="Nazwa handlowa, dawka, postać , ilość w opakowaniu" dataDxfId="900" totalsRowDxfId="899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4FD62E8D-F830-46A4-8C77-7578AD9D5770}" name="Tabela132" displayName="Tabela132" ref="A8:L10" totalsRowCount="1" headerRowDxfId="898" dataDxfId="896" headerRowBorderDxfId="897" tableBorderDxfId="895" totalsRowBorderDxfId="894">
  <autoFilter ref="A8:L9" xr:uid="{130899A0-5238-436C-8610-1D3DDD213376}"/>
  <tableColumns count="12">
    <tableColumn id="1" xr3:uid="{E92BD7AD-4114-451E-A328-3FF65C18C2E4}" name="L.p." dataDxfId="893" totalsRowDxfId="892"/>
    <tableColumn id="2" xr3:uid="{0C149F1F-6910-44B9-87BC-A1A946B6C986}" name="Nazwa, postać, dawka" dataDxfId="891" totalsRowDxfId="890"/>
    <tableColumn id="3" xr3:uid="{1F201FCB-CB0F-44D3-9D67-EC2D7EC35FC8}" name="j.m." dataDxfId="889" totalsRowDxfId="888"/>
    <tableColumn id="4" xr3:uid="{2048EBE8-2D07-4FB6-8B7C-46404155E1D5}" name="Ilość" dataDxfId="887" totalsRowDxfId="886"/>
    <tableColumn id="5" xr3:uid="{24E40564-656A-4A27-A673-540C3CDF0BC4}" name="C.j. netto" dataDxfId="885" totalsRowDxfId="884"/>
    <tableColumn id="6" xr3:uid="{F7E16795-F96C-40F1-A116-EEC8B778AC8B}" name="Wartość netto" totalsRowFunction="sum" dataDxfId="883" totalsRowDxfId="882">
      <calculatedColumnFormula>Tabela132[[#This Row],[Ilość]]*Tabela132[[#This Row],[C.j. netto]]</calculatedColumnFormula>
    </tableColumn>
    <tableColumn id="7" xr3:uid="{DDC750EF-D489-464C-8750-122DAA3FB6B6}" name="Stawka podatku VAT" dataDxfId="881" totalsRowDxfId="880"/>
    <tableColumn id="8" xr3:uid="{9A94DF73-518D-4DE5-B4EE-1EAE8240542F}" name="C.j. brutto" dataDxfId="879" totalsRowDxfId="878" dataCellStyle="Walutowy"/>
    <tableColumn id="9" xr3:uid="{9BEB7486-2ACD-4E8F-BD11-A1B45C3769AD}" name="Wartość brutto" dataDxfId="877" totalsRowDxfId="876"/>
    <tableColumn id="10" xr3:uid="{67A51529-E7AC-471B-AD8A-34938AD5C245}" name="Producent " dataDxfId="875" totalsRowDxfId="874"/>
    <tableColumn id="11" xr3:uid="{4CFFD74C-7ADC-4E74-96EC-07665FC70954}" name="Kod EAN" dataDxfId="873" totalsRowDxfId="872"/>
    <tableColumn id="12" xr3:uid="{EBC18857-E2B3-4373-BE0D-C73E10D32376}" name="Nazwa handlowa, dawka, postać , ilość w opakowaniu" dataDxfId="871" totalsRowDxfId="870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5" xr:uid="{E7E3A47C-CE34-4673-8ABE-909FCC4F0114}" name="Tabela133" displayName="Tabela133" ref="A8:L11" totalsRowCount="1" headerRowDxfId="869" dataDxfId="867" headerRowBorderDxfId="868" tableBorderDxfId="866" totalsRowBorderDxfId="865">
  <autoFilter ref="A8:L10" xr:uid="{130899A0-5238-436C-8610-1D3DDD213376}"/>
  <tableColumns count="12">
    <tableColumn id="1" xr3:uid="{1B79C0A6-5DA2-4A50-A1E3-64F1F1C44838}" name="L.p." totalsRowLabel="Suma" dataDxfId="864" totalsRowDxfId="863"/>
    <tableColumn id="2" xr3:uid="{4B72128E-9DCE-4016-B650-F5E99986435C}" name="Nazwa, postać, dawka" dataDxfId="862" totalsRowDxfId="861"/>
    <tableColumn id="3" xr3:uid="{B331411D-3480-47E6-807E-DEBFF0A117F5}" name="j.m." dataDxfId="860" totalsRowDxfId="859"/>
    <tableColumn id="4" xr3:uid="{D63BB089-C92E-485C-9F40-2D919E516985}" name="Ilość" dataDxfId="858" totalsRowDxfId="857"/>
    <tableColumn id="5" xr3:uid="{204584B3-773D-4BF7-9B13-BB49E480BEA5}" name="C.j. netto" dataDxfId="856" totalsRowDxfId="855" dataCellStyle="Walutowy"/>
    <tableColumn id="6" xr3:uid="{FCAD9D11-BEEA-4356-A34A-12A51C131891}" name="Wartość netto" totalsRowFunction="sum" dataDxfId="854" totalsRowDxfId="853" dataCellStyle="Walutowy">
      <calculatedColumnFormula>Tabela133[[#This Row],[Ilość]]*Tabela133[[#This Row],[C.j. netto]]</calculatedColumnFormula>
    </tableColumn>
    <tableColumn id="7" xr3:uid="{37BE614C-4FE8-4233-8B6F-32547731AB4E}" name="Stawka podatku VAT" dataDxfId="852" totalsRowDxfId="851"/>
    <tableColumn id="8" xr3:uid="{9F75CBE3-C7D9-4690-A113-9ED70A1D3BDB}" name="C.j. brutto" dataDxfId="850" totalsRowDxfId="849" dataCellStyle="Walutowy"/>
    <tableColumn id="9" xr3:uid="{389DFBF0-0936-4997-80EF-B7F13483BE02}" name="Wartość brutto" dataDxfId="848" totalsRowDxfId="847"/>
    <tableColumn id="10" xr3:uid="{F024DBD2-C9D9-4B6D-B728-09A2E1FB1C93}" name="Producent " dataDxfId="846" totalsRowDxfId="845"/>
    <tableColumn id="11" xr3:uid="{306C4349-DAA4-435A-843C-40284C0179E2}" name="Kod EAN" dataDxfId="844" totalsRowDxfId="843"/>
    <tableColumn id="12" xr3:uid="{0015AD67-E755-449D-914F-4790B73626B5}" name="Nazwa handlowa, dawka, postać , ilość w opakowaniu" dataDxfId="842" totalsRowDxfId="841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6" xr:uid="{7B43C802-B16D-4BB1-828F-4C73DC86F627}" name="Tabela134" displayName="Tabela134" ref="A8:L10" totalsRowCount="1" headerRowDxfId="840" dataDxfId="838" headerRowBorderDxfId="839" tableBorderDxfId="837" totalsRowBorderDxfId="836">
  <autoFilter ref="A8:L9" xr:uid="{130899A0-5238-436C-8610-1D3DDD213376}"/>
  <tableColumns count="12">
    <tableColumn id="1" xr3:uid="{44F5470F-690B-485B-B314-9DE8CD8178CF}" name="L.p." totalsRowLabel="Suma" dataDxfId="835" totalsRowDxfId="834"/>
    <tableColumn id="2" xr3:uid="{86ED3610-E1B9-4833-80C9-A245809B0E2A}" name="Nazwa, postać, dawka" dataDxfId="833" totalsRowDxfId="832"/>
    <tableColumn id="3" xr3:uid="{689A2D5C-DBB0-4720-BB15-B32171DDA3E0}" name="j.m." dataDxfId="831" totalsRowDxfId="830"/>
    <tableColumn id="4" xr3:uid="{702C11E7-3339-47DB-A7EC-4B6EC1A2DB3E}" name="Ilość" dataDxfId="829" totalsRowDxfId="828"/>
    <tableColumn id="5" xr3:uid="{25C75862-1402-4767-A80B-0D1051314990}" name="C.j. netto" dataDxfId="827" totalsRowDxfId="826" dataCellStyle="Walutowy"/>
    <tableColumn id="6" xr3:uid="{1E8248B7-27CF-48E2-AB4C-DEC5FD867DF5}" name="Wartość netto" totalsRowFunction="sum" dataDxfId="825" totalsRowDxfId="824" dataCellStyle="Walutowy">
      <calculatedColumnFormula>Tabela134[[#This Row],[Ilość]]*Tabela134[[#This Row],[C.j. netto]]</calculatedColumnFormula>
    </tableColumn>
    <tableColumn id="7" xr3:uid="{0944821E-4F48-497D-974E-B8DCC96305F8}" name="Stawka podatku VAT" dataDxfId="823" totalsRowDxfId="822"/>
    <tableColumn id="8" xr3:uid="{BCF50EDF-3E8A-41F5-A227-81B1898F0612}" name="C.j. brutto" dataDxfId="821" totalsRowDxfId="820" dataCellStyle="Walutowy"/>
    <tableColumn id="9" xr3:uid="{DE84014F-71D2-4199-AE2C-87DE50DA7823}" name="Wartość brutto" dataDxfId="819" totalsRowDxfId="818"/>
    <tableColumn id="10" xr3:uid="{A8BF1C3E-73CA-4741-ABC0-BCE17849B65A}" name="Producent " dataDxfId="817" totalsRowDxfId="816"/>
    <tableColumn id="11" xr3:uid="{E89FA5A8-5985-4FDA-8A00-4566BBB79F06}" name="Kod EAN" dataDxfId="815" totalsRowDxfId="814"/>
    <tableColumn id="12" xr3:uid="{F188B960-5EA7-4A7E-8A1A-95FB9C57060E}" name="Nazwa handlowa, dawka, postać , ilość w opakowaniu" dataDxfId="813" totalsRowDxfId="812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7" xr:uid="{CB1D4F9C-7C26-45A3-A89B-54D0A9701691}" name="Tabela135" displayName="Tabela135" ref="A8:L11" totalsRowCount="1" headerRowDxfId="811" dataDxfId="809" headerRowBorderDxfId="810" tableBorderDxfId="808" totalsRowBorderDxfId="807">
  <autoFilter ref="A8:L10" xr:uid="{130899A0-5238-436C-8610-1D3DDD213376}"/>
  <sortState ref="A9:L10">
    <sortCondition ref="B8:B10"/>
  </sortState>
  <tableColumns count="12">
    <tableColumn id="1" xr3:uid="{8138CFC0-DB3B-4D3C-AC94-623017A949AA}" name="L.p." dataDxfId="806" totalsRowDxfId="805"/>
    <tableColumn id="2" xr3:uid="{F1A05190-86B0-4165-86BB-7FA65080DF53}" name="Nazwa, postać, dawka" dataDxfId="804" totalsRowDxfId="803"/>
    <tableColumn id="3" xr3:uid="{B8A6A241-224F-4A83-B396-A2F0B15D542E}" name="j.m." dataDxfId="802" totalsRowDxfId="801"/>
    <tableColumn id="4" xr3:uid="{3459E5BF-16B4-41D8-B15B-F2F25A6CD334}" name="Ilość" dataDxfId="800" totalsRowDxfId="799"/>
    <tableColumn id="5" xr3:uid="{F6F3B965-EE10-4F33-B465-3E138A290E68}" name="C.j. netto" dataDxfId="798" totalsRowDxfId="797" dataCellStyle="Walutowy"/>
    <tableColumn id="6" xr3:uid="{3D4D0F32-2BF5-4308-B777-054CEB2FCDE8}" name="Wartość netto" totalsRowFunction="sum" dataDxfId="796" totalsRowDxfId="795" dataCellStyle="Walutowy">
      <calculatedColumnFormula>Tabela135[[#This Row],[Ilość]]*Tabela135[[#This Row],[C.j. netto]]</calculatedColumnFormula>
    </tableColumn>
    <tableColumn id="7" xr3:uid="{1A961B9C-747B-4B30-95F0-B13BA945A34B}" name="Stawka podatku VAT" dataDxfId="794" totalsRowDxfId="793"/>
    <tableColumn id="8" xr3:uid="{89F5D3E0-1CE9-468A-8D7A-E86B4691BE03}" name="C.j. brutto" dataDxfId="792" totalsRowDxfId="791" dataCellStyle="Walutowy"/>
    <tableColumn id="9" xr3:uid="{B6A51C00-B08E-455F-87D8-F9D0B8484863}" name="Wartość brutto" dataDxfId="790" totalsRowDxfId="789"/>
    <tableColumn id="10" xr3:uid="{FEFD27EE-3E1A-4D64-9C2D-5244B1F22C20}" name="Producent " dataDxfId="788" totalsRowDxfId="787"/>
    <tableColumn id="11" xr3:uid="{E6D2485B-6CFE-4B42-B2EB-94F68B39DE5F}" name="Kod EAN" dataDxfId="786" totalsRowDxfId="785"/>
    <tableColumn id="12" xr3:uid="{A44B8792-3D4B-4DEA-856E-CD41E3657FF4}" name="Nazwa handlowa, dawka, postać , ilość w opakowaniu" dataDxfId="784" totalsRowDxfId="783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8" xr:uid="{55BAB251-0F16-43A2-AA22-2B768553B7B2}" name="Tabela136" displayName="Tabela136" ref="A8:L10" totalsRowCount="1" headerRowDxfId="782" dataDxfId="780" headerRowBorderDxfId="781" tableBorderDxfId="779" totalsRowBorderDxfId="778">
  <autoFilter ref="A8:L9" xr:uid="{130899A0-5238-436C-8610-1D3DDD213376}"/>
  <tableColumns count="12">
    <tableColumn id="1" xr3:uid="{15F4703D-4266-4381-A882-9F74FE8DD21F}" name="L.p." totalsRowLabel="Suma" dataDxfId="777" totalsRowDxfId="776"/>
    <tableColumn id="2" xr3:uid="{45FBFAF5-BDDD-419A-8D22-72A36768278B}" name="Nazwa, postać, dawka" dataDxfId="775" totalsRowDxfId="774"/>
    <tableColumn id="3" xr3:uid="{05AE71D2-3312-4157-B789-9D2F4BC61041}" name="j.m." dataDxfId="773" totalsRowDxfId="772"/>
    <tableColumn id="4" xr3:uid="{626A7FE8-F62A-4509-B9A7-64894100949C}" name="Ilość" dataDxfId="771" totalsRowDxfId="770"/>
    <tableColumn id="5" xr3:uid="{D40A0C16-822E-4D41-AE27-4FCF947F9E87}" name="C.j. netto" dataDxfId="769" totalsRowDxfId="768" dataCellStyle="Walutowy"/>
    <tableColumn id="6" xr3:uid="{3F958610-565A-4A83-9290-FE283CF25AD0}" name="Wartość netto" totalsRowFunction="sum" dataDxfId="767" totalsRowDxfId="766" dataCellStyle="Walutowy">
      <calculatedColumnFormula>Tabela136[[#This Row],[Ilość]]*Tabela136[[#This Row],[C.j. netto]]</calculatedColumnFormula>
    </tableColumn>
    <tableColumn id="7" xr3:uid="{BA25AB3C-2C6C-4547-A79E-04478DA32BC5}" name="Stawka podatku VAT" dataDxfId="765" totalsRowDxfId="764"/>
    <tableColumn id="8" xr3:uid="{12D01A15-10B9-4D60-BE7F-EFD0C79F94DB}" name="C.j. brutto" dataDxfId="763" totalsRowDxfId="762" dataCellStyle="Walutowy"/>
    <tableColumn id="9" xr3:uid="{52314371-6266-4BC5-8CCD-ABDB2E7437ED}" name="Wartość brutto" dataDxfId="761" totalsRowDxfId="760"/>
    <tableColumn id="10" xr3:uid="{5E884939-A508-446D-8155-74621A521715}" name="Producent " dataDxfId="759" totalsRowDxfId="758"/>
    <tableColumn id="11" xr3:uid="{C0F293C0-297A-479C-B8CC-B5ED1B88338A}" name="Kod EAN" dataDxfId="757" totalsRowDxfId="756"/>
    <tableColumn id="12" xr3:uid="{2171BF9F-757E-4BFC-A65B-DAA023AB9331}" name="Nazwa handlowa, dawka, postać , ilość w opakowaniu" dataDxfId="755" totalsRowDxfId="754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9" xr:uid="{146CA987-0CE8-4252-A9C7-A6E06C65B47C}" name="Tabela137" displayName="Tabela137" ref="A8:L10" totalsRowCount="1" headerRowDxfId="753" dataDxfId="751" headerRowBorderDxfId="752" tableBorderDxfId="750" totalsRowBorderDxfId="749">
  <autoFilter ref="A8:L9" xr:uid="{130899A0-5238-436C-8610-1D3DDD213376}"/>
  <tableColumns count="12">
    <tableColumn id="1" xr3:uid="{1C618E82-7767-4C59-B889-CF3DF341BDEE}" name="L.p." totalsRowLabel="Suma" dataDxfId="748" totalsRowDxfId="747"/>
    <tableColumn id="2" xr3:uid="{39D2CF11-9E55-45E2-B3B7-6792662D2C54}" name="Nazwa, postać, dawka" dataDxfId="746" totalsRowDxfId="745"/>
    <tableColumn id="3" xr3:uid="{9A7ACF17-3502-4F56-BF06-8BC2BF4BF381}" name="j.m." dataDxfId="744" totalsRowDxfId="743"/>
    <tableColumn id="4" xr3:uid="{8B70560A-A45A-4AEF-AF24-448DD96D7E9D}" name="Ilość" dataDxfId="742" totalsRowDxfId="741"/>
    <tableColumn id="5" xr3:uid="{348879B7-F790-4D27-A17A-B821BE29D148}" name="C.j. netto" dataDxfId="740" totalsRowDxfId="739" dataCellStyle="Walutowy"/>
    <tableColumn id="6" xr3:uid="{F24A6778-7AB3-46CC-A757-EA03AB0C176C}" name="Wartość netto" totalsRowFunction="sum" dataDxfId="738" totalsRowDxfId="737" dataCellStyle="Walutowy">
      <calculatedColumnFormula>Tabela137[[#This Row],[Ilość]]*Tabela137[[#This Row],[C.j. netto]]</calculatedColumnFormula>
    </tableColumn>
    <tableColumn id="7" xr3:uid="{531F3B44-7095-4B67-9916-C41D60C26E78}" name="Stawka podatku VAT" dataDxfId="736" totalsRowDxfId="735"/>
    <tableColumn id="8" xr3:uid="{63839A45-EA91-46AF-93C2-43D4F48310C9}" name="C.j. brutto" dataDxfId="734" totalsRowDxfId="733" dataCellStyle="Walutowy"/>
    <tableColumn id="9" xr3:uid="{9D0BF75E-798B-476D-A51B-7C7D7900DE92}" name="Wartość brutto" dataDxfId="732" totalsRowDxfId="731"/>
    <tableColumn id="10" xr3:uid="{2BFFEF2E-B2AE-4B3C-8F17-F1C09F9664DE}" name="Producent " dataDxfId="730" totalsRowDxfId="729"/>
    <tableColumn id="11" xr3:uid="{2D76CCCA-D1A3-4DE8-8A1A-6EE2270AD377}" name="Kod EAN" dataDxfId="728" totalsRowDxfId="727"/>
    <tableColumn id="12" xr3:uid="{F4469E64-4861-4BEF-A67E-38C876001FE7}" name="Nazwa handlowa, dawka, postać , ilość w opakowaniu" dataDxfId="726" totalsRowDxfId="725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0" xr:uid="{4D7FFB3E-C45F-44FE-BFA5-DE3890B56E68}" name="Tabela138" displayName="Tabela138" ref="A8:L11" totalsRowCount="1" headerRowDxfId="724" dataDxfId="722" headerRowBorderDxfId="723" tableBorderDxfId="721" totalsRowBorderDxfId="720">
  <autoFilter ref="A8:L10" xr:uid="{130899A0-5238-436C-8610-1D3DDD213376}"/>
  <tableColumns count="12">
    <tableColumn id="1" xr3:uid="{71CFD197-4DE3-4FB5-9358-787E1571129B}" name="L.p." totalsRowLabel="Suma" dataDxfId="719" totalsRowDxfId="718"/>
    <tableColumn id="2" xr3:uid="{751D921E-7F54-415D-883B-8BE269072D4F}" name="Nazwa, postać, dawka" dataDxfId="717" totalsRowDxfId="716"/>
    <tableColumn id="3" xr3:uid="{81BC26E0-7BF9-4A0B-9446-B88F8571D3CC}" name="j.m." dataDxfId="715" totalsRowDxfId="714"/>
    <tableColumn id="4" xr3:uid="{802094BB-2F62-4208-9DA4-2565945C5414}" name="Ilość" dataDxfId="713" totalsRowDxfId="712"/>
    <tableColumn id="5" xr3:uid="{F4702A1B-6DEB-4D50-BDF0-42730E579823}" name="C.j. netto" dataDxfId="711" totalsRowDxfId="710" dataCellStyle="Walutowy"/>
    <tableColumn id="6" xr3:uid="{D8612C13-B800-4244-8EA3-0654A644CBB1}" name="Wartość netto" totalsRowFunction="sum" dataDxfId="709" totalsRowDxfId="708" dataCellStyle="Walutowy">
      <calculatedColumnFormula>Tabela138[[#This Row],[Ilość]]*Tabela138[[#This Row],[C.j. netto]]</calculatedColumnFormula>
    </tableColumn>
    <tableColumn id="7" xr3:uid="{3E63F81F-DE39-4EDF-B77B-36E09D4B257F}" name="Stawka podatku VAT" dataDxfId="707" totalsRowDxfId="706"/>
    <tableColumn id="8" xr3:uid="{FCC648D9-ECD0-4344-A752-BC5202C165F9}" name="C.j. brutto" dataDxfId="705" totalsRowDxfId="704" dataCellStyle="Walutowy"/>
    <tableColumn id="9" xr3:uid="{68303266-7654-4EB9-91F2-66594F543486}" name="Wartość brutto" dataDxfId="703" totalsRowDxfId="702"/>
    <tableColumn id="10" xr3:uid="{BF8F97DC-6270-4899-9CC7-CE7B924670D6}" name="Producent " dataDxfId="701" totalsRowDxfId="700"/>
    <tableColumn id="11" xr3:uid="{C90008A9-33CE-4276-8BB6-D555BDC6309E}" name="Kod EAN" dataDxfId="699" totalsRowDxfId="698"/>
    <tableColumn id="12" xr3:uid="{D5FAD9B2-73AA-4345-AA88-088342F61E16}" name="Nazwa handlowa, dawka, postać , ilość w opakowaniu" dataDxfId="697" totalsRowDxfId="696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1" xr:uid="{5F7DAE20-D164-4456-94FC-C19DD8D51FDC}" name="Tabela139" displayName="Tabela139" ref="A8:L11" totalsRowCount="1" headerRowDxfId="695" dataDxfId="693" headerRowBorderDxfId="694" tableBorderDxfId="692" totalsRowBorderDxfId="691">
  <autoFilter ref="A8:L10" xr:uid="{130899A0-5238-436C-8610-1D3DDD213376}"/>
  <tableColumns count="12">
    <tableColumn id="1" xr3:uid="{A9F460E1-B699-40EA-8C07-21A68F06738F}" name="L.p." totalsRowLabel="Suma" dataDxfId="690" totalsRowDxfId="689"/>
    <tableColumn id="2" xr3:uid="{F1E6719D-C3B7-4913-9627-D41FCCBD9517}" name="Nazwa, postać, dawka" dataDxfId="688" totalsRowDxfId="687"/>
    <tableColumn id="3" xr3:uid="{8C29E715-8452-485D-B70A-6B356C23688E}" name="j.m." dataDxfId="686" totalsRowDxfId="685"/>
    <tableColumn id="4" xr3:uid="{38D4BAE5-9E06-4247-AFFD-943F0DFDA266}" name="Ilość" dataDxfId="684" totalsRowDxfId="683"/>
    <tableColumn id="5" xr3:uid="{66AC24E6-EDA3-4D2F-86D5-5033AB8A5ED6}" name="C.j. netto" dataDxfId="682" totalsRowDxfId="681" dataCellStyle="Walutowy"/>
    <tableColumn id="6" xr3:uid="{F30182CA-07D6-48CF-BB42-6A3298251968}" name="Wartość netto" totalsRowFunction="sum" dataDxfId="680" totalsRowDxfId="679" dataCellStyle="Walutowy">
      <calculatedColumnFormula>Tabela139[[#This Row],[Ilość]]*Tabela139[[#This Row],[C.j. netto]]</calculatedColumnFormula>
    </tableColumn>
    <tableColumn id="7" xr3:uid="{45A9C36E-CC5E-4767-8915-51C1A86A7280}" name="Stawka podatku VAT" dataDxfId="678" totalsRowDxfId="677"/>
    <tableColumn id="8" xr3:uid="{59915DFD-556D-4309-A0CF-591CD445B967}" name="C.j. brutto" dataDxfId="676" totalsRowDxfId="675" dataCellStyle="Walutowy"/>
    <tableColumn id="9" xr3:uid="{EDAD6C5B-7F33-44EC-B542-E4FFF5D6ADB5}" name="Wartość brutto" dataDxfId="674" totalsRowDxfId="673"/>
    <tableColumn id="10" xr3:uid="{8F68A0EF-3150-4407-BD85-387F27AA5B1A}" name="Producent " dataDxfId="672" totalsRowDxfId="671"/>
    <tableColumn id="11" xr3:uid="{8B1B8A2B-306F-4CB1-B294-828AECE4563B}" name="Kod EAN" dataDxfId="670" totalsRowDxfId="669"/>
    <tableColumn id="12" xr3:uid="{4AC296D5-125B-4998-BB8A-2FF677C0AF90}" name="Nazwa handlowa, dawka, postać , ilość w opakowaniu" dataDxfId="668" totalsRowDxfId="667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2" xr:uid="{70C1DE91-8940-490A-AC95-4F77424E11A4}" name="Tabela140" displayName="Tabela140" ref="A8:L11" totalsRowCount="1" headerRowDxfId="666" dataDxfId="664" headerRowBorderDxfId="665" tableBorderDxfId="663" totalsRowBorderDxfId="662">
  <autoFilter ref="A8:L10" xr:uid="{130899A0-5238-436C-8610-1D3DDD213376}"/>
  <tableColumns count="12">
    <tableColumn id="1" xr3:uid="{94CF1EE7-444F-4C9A-848C-057FC28CCC32}" name="L.p." totalsRowLabel="Suma" dataDxfId="661" totalsRowDxfId="660"/>
    <tableColumn id="2" xr3:uid="{A39BCDB9-732B-4B77-BC1D-3C3C61E7A469}" name="Nazwa, postać, dawka" dataDxfId="659" totalsRowDxfId="658"/>
    <tableColumn id="3" xr3:uid="{1C34A699-B61B-4717-830E-F9E3F4A10FA5}" name="j.m." dataDxfId="657" totalsRowDxfId="656"/>
    <tableColumn id="4" xr3:uid="{111A9D0A-96EC-4231-AE5A-16DB2431FBE1}" name="Ilość" dataDxfId="655" totalsRowDxfId="654"/>
    <tableColumn id="5" xr3:uid="{A5056097-5CCB-4369-BB6A-6104AB61953F}" name="C.j. netto" dataDxfId="653" totalsRowDxfId="652" dataCellStyle="Walutowy"/>
    <tableColumn id="6" xr3:uid="{33D6051D-46F6-4FF5-A5EC-391903A1BCEB}" name="Wartość netto" totalsRowFunction="sum" dataDxfId="651" totalsRowDxfId="650" dataCellStyle="Walutowy">
      <calculatedColumnFormula>Tabela140[[#This Row],[Ilość]]*Tabela140[[#This Row],[C.j. netto]]</calculatedColumnFormula>
    </tableColumn>
    <tableColumn id="7" xr3:uid="{1B756D03-1902-460F-84CB-DE2C455DB6E7}" name="Stawka podatku VAT" dataDxfId="649" totalsRowDxfId="648"/>
    <tableColumn id="8" xr3:uid="{73E50379-F974-4EBD-85CD-F567414505D1}" name="C.j. brutto" dataDxfId="647" totalsRowDxfId="646" dataCellStyle="Walutowy"/>
    <tableColumn id="9" xr3:uid="{092F57D9-2A1F-4C6D-ABAD-673F34268C26}" name="Wartość brutto" dataDxfId="645" totalsRowDxfId="644"/>
    <tableColumn id="10" xr3:uid="{AA26C66E-21FA-4775-B995-F6BE9553DA90}" name="Producent " dataDxfId="643" totalsRowDxfId="642"/>
    <tableColumn id="11" xr3:uid="{A1A14430-8303-4D8F-8288-77381A9CF847}" name="Kod EAN" dataDxfId="641" totalsRowDxfId="640"/>
    <tableColumn id="12" xr3:uid="{0C9DC7CB-9635-418A-94EC-DA3497C4E878}" name="Nazwa handlowa, dawka, postać , ilość w opakowaniu" dataDxfId="639" totalsRowDxfId="63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B9474E18-1DFC-4D09-A14D-DEB73A76182B}" name="Tabela87" displayName="Tabela87" ref="A8:L13" totalsRowCount="1" headerRowDxfId="2203" dataDxfId="2201" headerRowBorderDxfId="2202" tableBorderDxfId="2200" totalsRowBorderDxfId="2199">
  <autoFilter ref="A8:L12" xr:uid="{130899A0-5238-436C-8610-1D3DDD213376}"/>
  <tableColumns count="12">
    <tableColumn id="1" xr3:uid="{6633AE9E-61B8-486A-8847-6205CAF61219}" name="L.p." totalsRowLabel="Suma" dataDxfId="2198" totalsRowDxfId="2197"/>
    <tableColumn id="2" xr3:uid="{F9ACD344-5E07-468E-BEE0-9225546505FC}" name="Nazwa, postać, dawka" dataDxfId="2196" totalsRowDxfId="2195"/>
    <tableColumn id="3" xr3:uid="{F134D57F-6021-4CA5-9857-8232E643F41F}" name="j.m." dataDxfId="2194" totalsRowDxfId="2193"/>
    <tableColumn id="4" xr3:uid="{BA8E5DCF-2856-42A5-AB89-9AC0A5E3B071}" name="Ilość" dataDxfId="2192" totalsRowDxfId="2191"/>
    <tableColumn id="5" xr3:uid="{449E3033-1E1A-4EA4-A237-3304D5AA8521}" name="C.j. netto" dataDxfId="2190" totalsRowDxfId="2189" dataCellStyle="Walutowy"/>
    <tableColumn id="6" xr3:uid="{FB1DC682-D92B-4116-91BB-9CECD9CCAFDB}" name="Wartość netto" totalsRowFunction="sum" dataDxfId="2188" totalsRowDxfId="2187" dataCellStyle="Walutowy">
      <calculatedColumnFormula>Tabela87[[#This Row],[Ilość]]*Tabela87[[#This Row],[C.j. netto]]</calculatedColumnFormula>
    </tableColumn>
    <tableColumn id="7" xr3:uid="{686C2464-6C44-40D7-8B1A-E748B2A57A0A}" name="Stawka podatku VAT" dataDxfId="2186" totalsRowDxfId="2185"/>
    <tableColumn id="8" xr3:uid="{70652962-9B12-4006-805D-85DF6CF62D1E}" name="C.j. brutto" dataDxfId="2184" totalsRowDxfId="2183" dataCellStyle="Walutowy"/>
    <tableColumn id="9" xr3:uid="{7D54B445-BFE4-4075-BAC4-F27806132787}" name="Wartość brutto" dataDxfId="2182" totalsRowDxfId="2181"/>
    <tableColumn id="10" xr3:uid="{99CAACAD-2AB7-4786-9117-712F6038E4B8}" name="Producent " dataDxfId="2180" totalsRowDxfId="2179"/>
    <tableColumn id="11" xr3:uid="{E121AA07-0E86-4E32-AC36-9C256F699108}" name="Kod EAN" dataDxfId="2178" totalsRowDxfId="2177"/>
    <tableColumn id="12" xr3:uid="{CCE28519-298A-43DC-83BC-FC97AE444BDD}" name="Nazwa handlowa, dawka, postać , ilość w opakowaniu" dataDxfId="2176" totalsRowDxfId="2175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3" xr:uid="{0281237B-0C4B-48B8-8A32-A7EAA313625A}" name="Tabela141" displayName="Tabela141" ref="A8:L10" totalsRowCount="1" headerRowDxfId="637" dataDxfId="635" headerRowBorderDxfId="636" tableBorderDxfId="634" totalsRowBorderDxfId="633">
  <autoFilter ref="A8:L9" xr:uid="{130899A0-5238-436C-8610-1D3DDD213376}"/>
  <tableColumns count="12">
    <tableColumn id="1" xr3:uid="{F7A08C42-585C-4660-A465-2AC7DBCAD198}" name="L.p." totalsRowLabel="Suma" dataDxfId="632" totalsRowDxfId="631"/>
    <tableColumn id="2" xr3:uid="{A9E1C46C-B16C-419C-A1B1-CB7D031A5679}" name="Nazwa, postać, dawka" dataDxfId="630" totalsRowDxfId="629"/>
    <tableColumn id="3" xr3:uid="{D28CDEFF-985C-4A19-8889-FA71263CA4F9}" name="j.m." dataDxfId="628" totalsRowDxfId="627"/>
    <tableColumn id="4" xr3:uid="{1F6F6ADA-DF8C-4CFF-AD03-C4958CE07546}" name="Ilość" dataDxfId="626" totalsRowDxfId="625"/>
    <tableColumn id="5" xr3:uid="{6C8454CA-5432-4FAA-82D3-23B56D33A763}" name="C.j. netto" dataDxfId="624" totalsRowDxfId="623" dataCellStyle="Walutowy"/>
    <tableColumn id="6" xr3:uid="{5B903C86-17D8-4AEA-84A0-6E41FE394E3E}" name="Wartość netto" totalsRowFunction="sum" dataDxfId="622" totalsRowDxfId="621" dataCellStyle="Walutowy">
      <calculatedColumnFormula>Tabela141[[#This Row],[Ilość]]*Tabela141[[#This Row],[C.j. netto]]</calculatedColumnFormula>
    </tableColumn>
    <tableColumn id="7" xr3:uid="{E8866B68-EA51-47FD-A4E1-C3B2E56BD261}" name="Stawka podatku VAT" dataDxfId="620" totalsRowDxfId="619"/>
    <tableColumn id="8" xr3:uid="{1C493CA7-0ED8-4C1A-8D83-397EFE1987AD}" name="C.j. brutto" dataDxfId="618" totalsRowDxfId="617" dataCellStyle="Walutowy"/>
    <tableColumn id="9" xr3:uid="{2DC31521-405A-4909-9677-086DDF8A02E3}" name="Wartość brutto" dataDxfId="616" totalsRowDxfId="615"/>
    <tableColumn id="10" xr3:uid="{DA973165-9DED-4340-97B5-BC2A9A27B81E}" name="Producent " dataDxfId="614" totalsRowDxfId="613"/>
    <tableColumn id="11" xr3:uid="{93FD0124-10A8-4F22-8E66-1DB387A18FA5}" name="Kod EAN" dataDxfId="612" totalsRowDxfId="611"/>
    <tableColumn id="12" xr3:uid="{F4934F5F-1AA4-4DF4-A869-07474E67A9F7}" name="Nazwa handlowa, dawka, postać , ilość w opakowaniu" dataDxfId="610" totalsRowDxfId="609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4" xr:uid="{B217E7BB-826C-4B14-B87D-28C66A53F881}" name="Tabela142" displayName="Tabela142" ref="A8:L10" totalsRowCount="1" headerRowDxfId="608" dataDxfId="606" headerRowBorderDxfId="607" tableBorderDxfId="605" totalsRowBorderDxfId="604">
  <autoFilter ref="A8:L9" xr:uid="{130899A0-5238-436C-8610-1D3DDD213376}"/>
  <tableColumns count="12">
    <tableColumn id="1" xr3:uid="{851796F1-724B-46FD-A278-FB6FDF272DA5}" name="L.p." totalsRowLabel="Suma" dataDxfId="603" totalsRowDxfId="602"/>
    <tableColumn id="2" xr3:uid="{AD46726E-AC77-48FC-BA21-39DE6008C01A}" name="Nazwa, postać, dawka" dataDxfId="601" totalsRowDxfId="600"/>
    <tableColumn id="3" xr3:uid="{3A0FB884-770A-4B1C-ACB6-65096D3EC43C}" name="j.m." dataDxfId="599" totalsRowDxfId="598"/>
    <tableColumn id="4" xr3:uid="{6718EB5A-E286-4887-8C5F-34E2A44ECB4C}" name="Ilość" dataDxfId="597" totalsRowDxfId="596"/>
    <tableColumn id="5" xr3:uid="{F89A6A90-F893-4810-96F7-9E4AA2DE0981}" name="C.j. netto" dataDxfId="595" totalsRowDxfId="594" dataCellStyle="Walutowy"/>
    <tableColumn id="6" xr3:uid="{D7500E2E-8136-44EE-B84F-A927E2C2A937}" name="Wartość netto" totalsRowFunction="sum" dataDxfId="593" totalsRowDxfId="592" dataCellStyle="Walutowy">
      <calculatedColumnFormula>Tabela142[[#This Row],[Ilość]]*Tabela142[[#This Row],[C.j. netto]]</calculatedColumnFormula>
    </tableColumn>
    <tableColumn id="7" xr3:uid="{0329252F-F763-441E-9D2B-56E9CF255BAE}" name="Stawka podatku VAT" dataDxfId="591" totalsRowDxfId="590"/>
    <tableColumn id="8" xr3:uid="{AF0936AF-0F5D-4636-B638-44F1DF9E51CE}" name="C.j. brutto" dataDxfId="589" totalsRowDxfId="588" dataCellStyle="Walutowy"/>
    <tableColumn id="9" xr3:uid="{E8D512E7-0F0F-4F9B-811C-6EFC6DA33F47}" name="Wartość brutto" dataDxfId="587" totalsRowDxfId="586"/>
    <tableColumn id="10" xr3:uid="{1C94F398-23BD-4FEE-819B-68E476CF7AD3}" name="Producent " dataDxfId="585" totalsRowDxfId="584"/>
    <tableColumn id="11" xr3:uid="{7EDB41F2-5AEE-4EC9-93DC-BE9EF42D0326}" name="Kod EAN" dataDxfId="583" totalsRowDxfId="582"/>
    <tableColumn id="12" xr3:uid="{0F61B291-475E-41F1-92A6-09E9C5A02DD4}" name="Nazwa handlowa, dawka, postać , ilość w opakowaniu" dataDxfId="581" totalsRowDxfId="580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5" xr:uid="{0D0962A7-4517-424E-9A52-C424FF41B62F}" name="Tabela143" displayName="Tabela143" ref="A8:L31" totalsRowCount="1" headerRowDxfId="579" dataDxfId="577" headerRowBorderDxfId="578" tableBorderDxfId="576" totalsRowBorderDxfId="575">
  <autoFilter ref="A8:L30" xr:uid="{130899A0-5238-436C-8610-1D3DDD213376}"/>
  <sortState ref="A9:L17">
    <sortCondition ref="B8:B17"/>
  </sortState>
  <tableColumns count="12">
    <tableColumn id="1" xr3:uid="{95B75F7C-6EBA-4E44-AA08-941309D82249}" name="L.p." totalsRowLabel="Suma" dataDxfId="574" totalsRowDxfId="573"/>
    <tableColumn id="2" xr3:uid="{0A277D16-E7B3-4949-88F8-8A78895CD4C3}" name="Nazwa, postać, dawka" dataDxfId="572" totalsRowDxfId="571"/>
    <tableColumn id="3" xr3:uid="{DFDB33D4-F261-4001-8EA5-E43448492841}" name="j.m." dataDxfId="570" totalsRowDxfId="569"/>
    <tableColumn id="4" xr3:uid="{753BDA7B-E142-4AB7-AC5D-80FCD12404CF}" name="Ilość" dataDxfId="568" totalsRowDxfId="567"/>
    <tableColumn id="5" xr3:uid="{4DD34F49-ED89-44D2-A02A-F9B52F1EC91D}" name="C.j. netto" dataDxfId="566" totalsRowDxfId="565" dataCellStyle="Walutowy"/>
    <tableColumn id="6" xr3:uid="{13F5C526-636B-43C0-9311-67A8467776C5}" name="Wartość netto" totalsRowFunction="sum" dataDxfId="564" totalsRowDxfId="563" dataCellStyle="Walutowy">
      <calculatedColumnFormula>Tabela143[[#This Row],[Ilość]]*Tabela143[[#This Row],[C.j. netto]]</calculatedColumnFormula>
    </tableColumn>
    <tableColumn id="7" xr3:uid="{70816E57-5CA8-453B-9E27-3286F7C6B650}" name="Stawka podatku VAT" dataDxfId="562" totalsRowDxfId="561"/>
    <tableColumn id="8" xr3:uid="{141445E2-56F7-4602-99AF-6644CECFECFB}" name="C.j. brutto" dataDxfId="560" totalsRowDxfId="559" dataCellStyle="Walutowy"/>
    <tableColumn id="9" xr3:uid="{F0B29831-EAC7-49FC-8780-1AAC6E39C7E7}" name="Wartość brutto" dataDxfId="558" totalsRowDxfId="557"/>
    <tableColumn id="10" xr3:uid="{CC5BF2C9-F747-4C32-B6D8-8566FE05C091}" name="Producent " dataDxfId="556" totalsRowDxfId="555"/>
    <tableColumn id="11" xr3:uid="{6AA4BAF8-6375-44C1-8086-DC9096658AB2}" name="Kod EAN" dataDxfId="554" totalsRowDxfId="553"/>
    <tableColumn id="12" xr3:uid="{7E60E599-7CDB-42D0-87ED-D0C3538186B6}" name="Nazwa handlowa, dawka, postać , ilość w opakowaniu" dataDxfId="552" totalsRowDxfId="551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6" xr:uid="{33F34C62-2A59-4A0D-82A3-9DC5CF059421}" name="Tabela144" displayName="Tabela144" ref="A8:L44" totalsRowCount="1" headerRowDxfId="550" dataDxfId="548" headerRowBorderDxfId="549" tableBorderDxfId="547" totalsRowBorderDxfId="546">
  <autoFilter ref="A8:L43" xr:uid="{130899A0-5238-436C-8610-1D3DDD213376}"/>
  <tableColumns count="12">
    <tableColumn id="1" xr3:uid="{802342E7-2D17-4C7E-8FC4-6716859BB4DF}" name="L.p." totalsRowLabel="Suma" dataDxfId="545" totalsRowDxfId="544"/>
    <tableColumn id="2" xr3:uid="{76C4E629-3899-45CF-8D69-2F840ADD1FF6}" name="Nazwa, postać, dawka" dataDxfId="543" totalsRowDxfId="542"/>
    <tableColumn id="3" xr3:uid="{B12B1E3D-6C4D-4752-86D7-D973BEC9C866}" name="j.m." dataDxfId="541" totalsRowDxfId="540"/>
    <tableColumn id="4" xr3:uid="{DBF69F1C-0818-4893-B928-A6EB6BD38FFE}" name="Ilość" dataDxfId="539" totalsRowDxfId="538"/>
    <tableColumn id="5" xr3:uid="{4E27C742-ED27-4B1D-966A-54B9733AD9B8}" name="C.j. netto" dataDxfId="537" totalsRowDxfId="536" dataCellStyle="Walutowy"/>
    <tableColumn id="6" xr3:uid="{A1093E30-6E76-4A84-8529-732CBD7960F7}" name="Wartość netto" totalsRowFunction="sum" dataDxfId="535" totalsRowDxfId="534" dataCellStyle="Walutowy">
      <calculatedColumnFormula>Tabela144[[#This Row],[Ilość]]*Tabela144[[#This Row],[C.j. netto]]</calculatedColumnFormula>
    </tableColumn>
    <tableColumn id="7" xr3:uid="{4C99CEFA-6562-4442-82F3-250CB8AE5B6F}" name="Stawka podatku VAT" dataDxfId="533" totalsRowDxfId="532"/>
    <tableColumn id="8" xr3:uid="{3E6922C1-34CC-4108-B377-DA6C0FDD9317}" name="C.j. brutto" dataDxfId="531" totalsRowDxfId="530" dataCellStyle="Walutowy"/>
    <tableColumn id="9" xr3:uid="{2298789B-6FFE-449E-B320-C59EC83A4E05}" name="Wartość brutto" dataDxfId="529" totalsRowDxfId="528"/>
    <tableColumn id="10" xr3:uid="{FDE78C34-BEBF-4859-990D-2950FCE19AEB}" name="Producent " dataDxfId="527" totalsRowDxfId="526"/>
    <tableColumn id="11" xr3:uid="{C1BB92EE-57D0-4796-B023-00CA25B82131}" name="Kod EAN" dataDxfId="525" totalsRowDxfId="524"/>
    <tableColumn id="12" xr3:uid="{B0D52159-AFE9-4C55-9609-0490CDEC5D05}" name="Nazwa handlowa, dawka, postać , ilość w opakowaniu" dataDxfId="523" totalsRowDxfId="522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3" xr:uid="{23E9C6DC-E5CE-480F-83EC-863A909FD033}" name="Tabela145" displayName="Tabela145" ref="A8:L10" totalsRowCount="1" headerRowDxfId="521" dataDxfId="519" headerRowBorderDxfId="520" tableBorderDxfId="518" totalsRowBorderDxfId="517">
  <autoFilter ref="A8:L9" xr:uid="{130899A0-5238-436C-8610-1D3DDD213376}"/>
  <tableColumns count="12">
    <tableColumn id="1" xr3:uid="{45F95217-A605-4FDE-A7C0-A3C99EDF1B1F}" name="L.p." totalsRowLabel="Suma" dataDxfId="516" totalsRowDxfId="515"/>
    <tableColumn id="2" xr3:uid="{A9F758FA-BA7A-4A32-B14D-71083F1EBC00}" name="Nazwa, postać, dawka" dataDxfId="514" totalsRowDxfId="513"/>
    <tableColumn id="3" xr3:uid="{AA067BDE-375D-4D06-A3F8-16F968678C0F}" name="j.m." dataDxfId="512" totalsRowDxfId="511"/>
    <tableColumn id="4" xr3:uid="{ED4D642C-6A29-4B30-91DE-96F57B3165D6}" name="Ilość" dataDxfId="510" totalsRowDxfId="509"/>
    <tableColumn id="5" xr3:uid="{903F598C-8D3B-490B-9A5C-18010145122B}" name="C.j. netto" dataDxfId="508" totalsRowDxfId="507" dataCellStyle="Walutowy"/>
    <tableColumn id="6" xr3:uid="{59218570-4A01-44C4-9A8F-15D564B12FC6}" name="Wartość netto" totalsRowFunction="sum" dataDxfId="506" totalsRowDxfId="505" dataCellStyle="Walutowy">
      <calculatedColumnFormula>Tabela145[[#This Row],[Ilość]]*Tabela145[[#This Row],[C.j. netto]]</calculatedColumnFormula>
    </tableColumn>
    <tableColumn id="7" xr3:uid="{E447C456-D5EE-498E-AF16-4FE275FB8391}" name="Stawka podatku VAT" dataDxfId="504" totalsRowDxfId="503" dataCellStyle="Procentowy"/>
    <tableColumn id="8" xr3:uid="{BF5C9E37-40A3-492E-B9D3-7D27E3BF751F}" name="C.j. brutto" dataDxfId="502" totalsRowDxfId="501" dataCellStyle="Walutowy">
      <calculatedColumnFormula>Tabela145[[#This Row],[C.j. netto]]*(1+Tabela145[[#This Row],[Stawka podatku VAT]])</calculatedColumnFormula>
    </tableColumn>
    <tableColumn id="9" xr3:uid="{1939447A-A8D3-4E86-B8EE-ED6D2265BF0F}" name="Wartość brutto" dataDxfId="500" totalsRowDxfId="499">
      <calculatedColumnFormula>Tabela145[[#This Row],[C.j. brutto]]*Tabela145[[#This Row],[Ilość]]</calculatedColumnFormula>
    </tableColumn>
    <tableColumn id="10" xr3:uid="{E4566794-41E4-4D1A-B04C-ED4CC18BE471}" name="Producent " dataDxfId="498" totalsRowDxfId="497"/>
    <tableColumn id="11" xr3:uid="{2A9CC4A0-C5A7-42DD-B39C-FADAC0719F05}" name="Kod EAN" dataDxfId="496" totalsRowDxfId="495"/>
    <tableColumn id="12" xr3:uid="{27B54E43-1B3F-4784-BB72-99775DF88BE3}" name="Nazwa handlowa, dawka, postać , ilość w opakowaniu" dataDxfId="494" totalsRowDxfId="493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8" xr:uid="{AB331EB5-B685-41BD-BBE8-3FEC904791BC}" name="Tabela146" displayName="Tabela146" ref="A8:L15" totalsRowCount="1" headerRowDxfId="492" dataDxfId="490" headerRowBorderDxfId="491" tableBorderDxfId="489" totalsRowBorderDxfId="488">
  <autoFilter ref="A8:L14" xr:uid="{130899A0-5238-436C-8610-1D3DDD213376}"/>
  <tableColumns count="12">
    <tableColumn id="1" xr3:uid="{922CCEC7-D2DC-4FB8-A92E-AF57B052719B}" name="L.p." totalsRowLabel="Suma" dataDxfId="487" totalsRowDxfId="486"/>
    <tableColumn id="2" xr3:uid="{DA0CDAD9-1D71-4FCB-AE62-7F3786D911C5}" name="Nazwa, postać, dawka" dataDxfId="485" totalsRowDxfId="484"/>
    <tableColumn id="3" xr3:uid="{47B367AF-4F4A-43FC-8D0F-247441CEC01B}" name="j.m." dataDxfId="483" totalsRowDxfId="482"/>
    <tableColumn id="4" xr3:uid="{8FE9ABFF-C8D6-4C18-B7FD-BD308EC477E8}" name="Ilość" dataDxfId="481" totalsRowDxfId="480"/>
    <tableColumn id="5" xr3:uid="{8D9C3345-23D8-4D71-99DD-BAE9D99C9161}" name="C.j. netto" dataDxfId="479" totalsRowDxfId="478" dataCellStyle="Walutowy"/>
    <tableColumn id="6" xr3:uid="{5402341B-C27D-4752-A041-81856E0E8ACB}" name="Wartość netto" totalsRowFunction="sum" dataDxfId="477" totalsRowDxfId="476" dataCellStyle="Walutowy">
      <calculatedColumnFormula>Tabela146[[#This Row],[Ilość]]*Tabela146[[#This Row],[C.j. netto]]</calculatedColumnFormula>
    </tableColumn>
    <tableColumn id="7" xr3:uid="{BD849925-4405-446E-9464-D7D6D1C65BB6}" name="Stawka podatku VAT" dataDxfId="475" totalsRowDxfId="474"/>
    <tableColumn id="8" xr3:uid="{4EFE367C-FB09-4E4D-AAA5-1EAD81D8729A}" name="C.j. brutto" dataDxfId="473" totalsRowDxfId="472" dataCellStyle="Walutowy"/>
    <tableColumn id="9" xr3:uid="{F8B3EB59-49B9-4F0A-918F-42BDB853CE4E}" name="Wartość brutto" dataDxfId="471" totalsRowDxfId="470"/>
    <tableColumn id="10" xr3:uid="{00E7BDA8-95CA-4E42-BBC8-2E159DD449AD}" name="Producent " dataDxfId="469" totalsRowDxfId="468"/>
    <tableColumn id="11" xr3:uid="{FC327517-71F0-4130-A8F7-15DBBCF57DC1}" name="Kod EAN" dataDxfId="467" totalsRowDxfId="466"/>
    <tableColumn id="12" xr3:uid="{5535BCE4-B9D2-41A7-8D5F-04BDA18335EB}" name="Nazwa handlowa, dawka, postać , ilość w opakowaniu" dataDxfId="465" totalsRowDxfId="464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9" xr:uid="{FD35C04D-AA01-4231-8939-568F58918728}" name="Tabela147" displayName="Tabela147" ref="A8:L11" totalsRowCount="1" headerRowDxfId="463" dataDxfId="461" headerRowBorderDxfId="462" tableBorderDxfId="460" totalsRowBorderDxfId="459">
  <autoFilter ref="A8:L10" xr:uid="{130899A0-5238-436C-8610-1D3DDD213376}"/>
  <tableColumns count="12">
    <tableColumn id="1" xr3:uid="{032A86AF-B169-4BB3-A089-D8B2374BBE4B}" name="L.p." totalsRowLabel="Suma" dataDxfId="458" totalsRowDxfId="457"/>
    <tableColumn id="2" xr3:uid="{C384C06C-704F-4976-8C07-249363C83D4C}" name="Nazwa, postać, dawka" dataDxfId="456" totalsRowDxfId="455"/>
    <tableColumn id="3" xr3:uid="{CA2CD763-9C63-4F35-AE11-926C9DF514F1}" name="j.m." dataDxfId="454" totalsRowDxfId="453"/>
    <tableColumn id="4" xr3:uid="{91BDBC05-C15C-4889-91FC-6B987DEF978F}" name="Ilość" dataDxfId="452" totalsRowDxfId="451"/>
    <tableColumn id="5" xr3:uid="{F8487343-D1D0-4ABE-B354-C82C6E1DD553}" name="C.j. netto" dataDxfId="450" totalsRowDxfId="449" dataCellStyle="Walutowy"/>
    <tableColumn id="6" xr3:uid="{A9F1F398-7A09-49C5-9703-46DF1B9DFB83}" name="Wartość netto" totalsRowFunction="sum" dataDxfId="448" totalsRowDxfId="447" dataCellStyle="Walutowy">
      <calculatedColumnFormula>Tabela147[[#This Row],[Ilość]]*Tabela147[[#This Row],[C.j. netto]]</calculatedColumnFormula>
    </tableColumn>
    <tableColumn id="7" xr3:uid="{D13B3CA3-96B1-42ED-A873-1A4F5C5BEDDF}" name="Stawka podatku VAT" dataDxfId="446" totalsRowDxfId="445"/>
    <tableColumn id="8" xr3:uid="{32AC188F-FDBD-4990-877C-0449D2F2B12B}" name="C.j. brutto" dataDxfId="444" totalsRowDxfId="443" dataCellStyle="Walutowy"/>
    <tableColumn id="9" xr3:uid="{13510804-4F01-4C5E-AEB0-E8B0FD61C965}" name="Wartość brutto" dataDxfId="442" totalsRowDxfId="441"/>
    <tableColumn id="10" xr3:uid="{F0833E69-9EA6-44A5-B0CE-8072702C0B7B}" name="Producent " dataDxfId="440" totalsRowDxfId="439"/>
    <tableColumn id="11" xr3:uid="{C1355CBA-0BB4-439D-8D7A-5690515FB4DF}" name="Kod EAN" dataDxfId="438" totalsRowDxfId="437"/>
    <tableColumn id="12" xr3:uid="{DB74E82E-3276-4835-934C-DFAE25E686B0}" name="Nazwa handlowa, dawka, postać , ilość w opakowaniu" dataDxfId="436" totalsRowDxfId="435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0" xr:uid="{37B338C3-D34C-4271-8FB6-DB1E82313294}" name="Tabela148" displayName="Tabela148" ref="A8:L10" totalsRowCount="1" headerRowDxfId="434" dataDxfId="432" headerRowBorderDxfId="433" tableBorderDxfId="431" totalsRowBorderDxfId="430">
  <autoFilter ref="A8:L9" xr:uid="{130899A0-5238-436C-8610-1D3DDD213376}"/>
  <tableColumns count="12">
    <tableColumn id="1" xr3:uid="{D4AC6E07-6EA9-4C4B-961A-3636410E763F}" name="L.p." totalsRowLabel="Suma" dataDxfId="429" totalsRowDxfId="428"/>
    <tableColumn id="2" xr3:uid="{F478E2EA-65CE-44DF-A422-15DA74AB5F59}" name="Nazwa, postać, dawka" dataDxfId="427" totalsRowDxfId="426"/>
    <tableColumn id="3" xr3:uid="{5254BF34-5AA0-44FE-B1AE-39E869572B99}" name="j.m." dataDxfId="425" totalsRowDxfId="424"/>
    <tableColumn id="4" xr3:uid="{BFB60689-20E6-4340-AAC5-B4E3CE6A937A}" name="Ilość" dataDxfId="423" totalsRowDxfId="422"/>
    <tableColumn id="5" xr3:uid="{1880B60C-5B03-4609-B9E8-F201191BC887}" name="C.j. netto" dataDxfId="421" totalsRowDxfId="420" dataCellStyle="Walutowy"/>
    <tableColumn id="6" xr3:uid="{04ED384A-5558-4AA6-B566-508AC426E255}" name="Wartość netto" totalsRowFunction="sum" dataDxfId="419" totalsRowDxfId="418" dataCellStyle="Walutowy">
      <calculatedColumnFormula>Tabela148[[#This Row],[Ilość]]*Tabela148[[#This Row],[C.j. netto]]</calculatedColumnFormula>
    </tableColumn>
    <tableColumn id="7" xr3:uid="{CCCD6CF9-0CD5-45EB-8285-7B1526121BDB}" name="Stawka podatku VAT" dataDxfId="417" totalsRowDxfId="416"/>
    <tableColumn id="8" xr3:uid="{640C79F4-30AC-4AB6-B16F-038701F306C1}" name="C.j. brutto" dataDxfId="415" totalsRowDxfId="414" dataCellStyle="Walutowy"/>
    <tableColumn id="9" xr3:uid="{E4E3A8AC-E246-42DD-A113-0DA75C4F80E0}" name="Wartość brutto" dataDxfId="413" totalsRowDxfId="412"/>
    <tableColumn id="10" xr3:uid="{2AC270F3-54B6-4F1F-9A16-8F96AECD3302}" name="Producent " dataDxfId="411" totalsRowDxfId="410"/>
    <tableColumn id="11" xr3:uid="{B41AADA3-1752-4BB1-BFDE-8B747BBEAFC7}" name="Kod EAN" dataDxfId="409" totalsRowDxfId="408"/>
    <tableColumn id="12" xr3:uid="{A41D4E1E-EA1C-49F9-B036-22B1AB498C7B}" name="Nazwa handlowa, dawka, postać , ilość w opakowaniu" dataDxfId="407" totalsRowDxfId="406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1" xr:uid="{3ABD8AB2-AC78-44FB-8D43-89F0CD4735C1}" name="Tabela149" displayName="Tabela149" ref="A8:L12" totalsRowCount="1" headerRowDxfId="405" dataDxfId="403" headerRowBorderDxfId="404" tableBorderDxfId="402" totalsRowBorderDxfId="401">
  <autoFilter ref="A8:L11" xr:uid="{130899A0-5238-436C-8610-1D3DDD213376}"/>
  <tableColumns count="12">
    <tableColumn id="1" xr3:uid="{18FA3340-4595-444D-A865-66A3A16AB850}" name="L.p." totalsRowLabel="Suma" dataDxfId="400" totalsRowDxfId="399"/>
    <tableColumn id="2" xr3:uid="{7E896250-8BAC-4ED6-942A-535A8F21C055}" name="Nazwa, postać, dawka" dataDxfId="398" totalsRowDxfId="397"/>
    <tableColumn id="3" xr3:uid="{D1EBE4B4-4B0E-4694-9F07-F7DE63E7095F}" name="j.m." dataDxfId="396" totalsRowDxfId="395"/>
    <tableColumn id="4" xr3:uid="{D0D5B42B-B825-4D7E-A64C-F9806083ABDE}" name="Ilość" dataDxfId="394" totalsRowDxfId="393"/>
    <tableColumn id="5" xr3:uid="{11E56328-CC72-4877-9FE8-BB677768EB2B}" name="C.j. netto" dataDxfId="392" totalsRowDxfId="391" dataCellStyle="Walutowy"/>
    <tableColumn id="6" xr3:uid="{C6EF62DF-36EB-4B38-86D0-2C12770C8EE4}" name="Wartość netto" totalsRowFunction="sum" dataDxfId="390" totalsRowDxfId="389" dataCellStyle="Walutowy">
      <calculatedColumnFormula>Tabela149[[#This Row],[Ilość]]*Tabela149[[#This Row],[C.j. netto]]</calculatedColumnFormula>
    </tableColumn>
    <tableColumn id="7" xr3:uid="{38E7DC92-6572-4381-926E-C32BACA493B8}" name="Stawka podatku VAT" dataDxfId="388" totalsRowDxfId="387"/>
    <tableColumn id="8" xr3:uid="{5F29E8DB-A669-49B4-86A8-D7C580A31623}" name="C.j. brutto" dataDxfId="386" totalsRowDxfId="385" dataCellStyle="Walutowy"/>
    <tableColumn id="9" xr3:uid="{62CCAFEA-C92A-4FC5-A095-A78996AA26C1}" name="Wartość brutto" dataDxfId="384" totalsRowDxfId="383"/>
    <tableColumn id="10" xr3:uid="{2BCBC210-E700-48D9-9A1D-B16F057802E0}" name="Producent " dataDxfId="382" totalsRowDxfId="381"/>
    <tableColumn id="11" xr3:uid="{B3667F93-EF2D-4B2F-9924-F3E63D323AFA}" name="Kod EAN" dataDxfId="380" totalsRowDxfId="379"/>
    <tableColumn id="12" xr3:uid="{2367C58F-318D-49A8-A2DE-3E79ED5B99E9}" name="Nazwa handlowa, dawka, postać , ilość w opakowaniu" dataDxfId="378" totalsRowDxfId="377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2" xr:uid="{47A54E91-3D16-459D-AFEB-BB6AB781EE9A}" name="Tabela150" displayName="Tabela150" ref="A8:L10" totalsRowCount="1" headerRowDxfId="376" dataDxfId="374" headerRowBorderDxfId="375" tableBorderDxfId="373" totalsRowBorderDxfId="372">
  <autoFilter ref="A8:L9" xr:uid="{130899A0-5238-436C-8610-1D3DDD213376}"/>
  <tableColumns count="12">
    <tableColumn id="1" xr3:uid="{26B87D41-7371-4502-90EE-E70D2E0C6EFD}" name="L.p." totalsRowLabel="Suma" dataDxfId="371" totalsRowDxfId="370"/>
    <tableColumn id="2" xr3:uid="{8A49C0CD-6A7D-45B2-94E1-D0D111C53BBC}" name="Nazwa, postać, dawka" dataDxfId="369" totalsRowDxfId="368"/>
    <tableColumn id="3" xr3:uid="{ADA180A8-7A6B-4DF5-82E8-663DA0226202}" name="j.m." dataDxfId="367" totalsRowDxfId="366"/>
    <tableColumn id="4" xr3:uid="{95479521-6B5E-431F-8ED3-8859FAF47D7F}" name="Ilość" dataDxfId="365" totalsRowDxfId="364"/>
    <tableColumn id="5" xr3:uid="{B8F51463-D0BA-4673-B056-3B50E628F1DC}" name="C.j. netto" dataDxfId="363" totalsRowDxfId="362" dataCellStyle="Walutowy"/>
    <tableColumn id="6" xr3:uid="{F444E147-8B49-45BB-87C9-8F2F28248EA1}" name="Wartość netto" totalsRowFunction="sum" dataDxfId="361" totalsRowDxfId="360" dataCellStyle="Walutowy">
      <calculatedColumnFormula>Tabela150[[#This Row],[Ilość]]*Tabela150[[#This Row],[C.j. netto]]</calculatedColumnFormula>
    </tableColumn>
    <tableColumn id="7" xr3:uid="{29CE3E2C-60FE-42D3-9215-02254471AFAE}" name="Stawka podatku VAT" dataDxfId="359" totalsRowDxfId="358"/>
    <tableColumn id="8" xr3:uid="{41BD5980-CDF5-4111-8355-C98E86097E00}" name="C.j. brutto" dataDxfId="357" totalsRowDxfId="356" dataCellStyle="Walutowy"/>
    <tableColumn id="9" xr3:uid="{7005DEC3-F64D-402B-A832-D78DCF36CAC3}" name="Wartość brutto" dataDxfId="355" totalsRowDxfId="354"/>
    <tableColumn id="10" xr3:uid="{4CB8BEA3-8D67-4C9F-BF3D-6328A643B1DB}" name="Producent " dataDxfId="353" totalsRowDxfId="352"/>
    <tableColumn id="11" xr3:uid="{053D6E31-5D95-4062-8B88-57869F917518}" name="Kod EAN" dataDxfId="351" totalsRowDxfId="350"/>
    <tableColumn id="12" xr3:uid="{000A934A-8319-47D4-8EF5-8F0624248AF5}" name="Nazwa handlowa, dawka, postać , ilość w opakowaniu" dataDxfId="349" totalsRowDxfId="34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495CBD2B-06A9-4347-A16D-36A1D7765975}" name="Tabela88" displayName="Tabela88" ref="A8:L10" totalsRowCount="1" headerRowDxfId="2174" dataDxfId="2172" headerRowBorderDxfId="2173" tableBorderDxfId="2171" totalsRowBorderDxfId="2170">
  <autoFilter ref="A8:L9" xr:uid="{130899A0-5238-436C-8610-1D3DDD213376}"/>
  <tableColumns count="12">
    <tableColumn id="1" xr3:uid="{CC5D173B-CD97-41A8-AE9F-2D9915F60C94}" name="L.p." dataDxfId="2169" totalsRowDxfId="2168"/>
    <tableColumn id="2" xr3:uid="{F7EE165C-B34F-4801-806C-86425F90DA6D}" name="Nazwa, postać, dawka" dataDxfId="2167" totalsRowDxfId="2166"/>
    <tableColumn id="3" xr3:uid="{C5BEFAEC-88BF-4C32-9B0C-60B09FC83D7E}" name="j.m." dataDxfId="2165" totalsRowDxfId="2164"/>
    <tableColumn id="4" xr3:uid="{3EF1144E-F982-4289-AD55-88ABC52F662E}" name="Ilość" dataDxfId="2163" totalsRowDxfId="2162"/>
    <tableColumn id="5" xr3:uid="{B092A650-F875-47D1-951A-DF8CA217D0E6}" name="C.j. netto" dataDxfId="2161" totalsRowDxfId="2160"/>
    <tableColumn id="6" xr3:uid="{ACCB1E8B-D96B-4E4D-B914-07B71CD86CB8}" name="Wartość netto" totalsRowFunction="sum" dataDxfId="2159" totalsRowDxfId="2158"/>
    <tableColumn id="7" xr3:uid="{8B77824B-7BEE-4754-9B33-868CDBD8CD85}" name="Stawka podatku VAT" dataDxfId="2157" totalsRowDxfId="2156"/>
    <tableColumn id="8" xr3:uid="{47C993F3-6085-4168-8CE0-8A02B62CAC9E}" name="C.j. brutto" dataDxfId="2155" totalsRowDxfId="2154" dataCellStyle="Walutowy"/>
    <tableColumn id="9" xr3:uid="{6190668F-BA58-413D-B2B6-80F51C209EDC}" name="Wartość brutto" dataDxfId="2153" totalsRowDxfId="2152"/>
    <tableColumn id="10" xr3:uid="{79EEE3B2-8858-4B09-86EB-0FFE00EBCDF3}" name="Producent " dataDxfId="2151" totalsRowDxfId="2150"/>
    <tableColumn id="11" xr3:uid="{645B7131-3054-40ED-AFB0-EC7BA874D924}" name="Kod EAN" dataDxfId="2149" totalsRowDxfId="2148"/>
    <tableColumn id="12" xr3:uid="{510201B5-FF4D-4643-B6AD-FD838B86679C}" name="Nazwa handlowa, dawka, postać , ilość w opakowaniu" dataDxfId="2147" totalsRowDxfId="2146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1981D0CB-FD7B-4FB0-BFD2-D1060D1676A9}" name="Tabela151" displayName="Tabela151" ref="A8:L10" totalsRowCount="1" headerRowDxfId="347" dataDxfId="345" headerRowBorderDxfId="346" tableBorderDxfId="344" totalsRowBorderDxfId="343">
  <autoFilter ref="A8:L9" xr:uid="{130899A0-5238-436C-8610-1D3DDD213376}"/>
  <tableColumns count="12">
    <tableColumn id="1" xr3:uid="{5195E9E8-4406-4987-8942-C7CE4E09F4B8}" name="L.p." totalsRowLabel="Suma" dataDxfId="342" totalsRowDxfId="341"/>
    <tableColumn id="2" xr3:uid="{8417B059-72CD-4D90-9F2D-CF25C2C35A7C}" name="Nazwa, postać, dawka" dataDxfId="340" totalsRowDxfId="339"/>
    <tableColumn id="3" xr3:uid="{395ACC8A-F9A6-48E8-A6DE-7F91D2E6FA2F}" name="j.m." dataDxfId="338" totalsRowDxfId="337"/>
    <tableColumn id="4" xr3:uid="{91B608FE-E236-48A9-A213-C8892143ED86}" name="Ilość" dataDxfId="336" totalsRowDxfId="335"/>
    <tableColumn id="5" xr3:uid="{EEB951EC-C1C8-4885-972E-BB0E4749DBF9}" name="C.j. netto" dataDxfId="334" totalsRowDxfId="333" dataCellStyle="Walutowy"/>
    <tableColumn id="6" xr3:uid="{EF7160B0-B3BF-41F9-9BD3-690F1999FA02}" name="Wartość netto" totalsRowFunction="sum" dataDxfId="332" totalsRowDxfId="331" dataCellStyle="Walutowy">
      <calculatedColumnFormula>Tabela151[[#This Row],[Ilość]]*Tabela151[[#This Row],[C.j. netto]]</calculatedColumnFormula>
    </tableColumn>
    <tableColumn id="7" xr3:uid="{45F501E3-9E4C-4F17-BF4A-2537E7118E27}" name="Stawka podatku VAT" dataDxfId="330" totalsRowDxfId="329"/>
    <tableColumn id="8" xr3:uid="{8330DB96-B857-422E-86CD-40AACB666D0C}" name="C.j. brutto" dataDxfId="328" totalsRowDxfId="327" dataCellStyle="Walutowy"/>
    <tableColumn id="9" xr3:uid="{A137C200-53DF-4F59-9FB3-C539C030D210}" name="Wartość brutto" dataDxfId="326" totalsRowDxfId="325"/>
    <tableColumn id="10" xr3:uid="{4DA3625D-25E6-483D-A03F-182605DBFA2D}" name="Producent " dataDxfId="324" totalsRowDxfId="323"/>
    <tableColumn id="11" xr3:uid="{118AB014-6577-4E51-B13E-B5A6EF2894FF}" name="Kod EAN" dataDxfId="322" totalsRowDxfId="321"/>
    <tableColumn id="12" xr3:uid="{1A5BFB20-21F9-45EF-9C83-074F6890A5F0}" name="Nazwa handlowa, dawka, postać , ilość w opakowaniu" dataDxfId="320" totalsRowDxfId="319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3" xr:uid="{F414EDEB-46E8-4FA4-A830-DF94E83AF4DD}" name="Tabela152" displayName="Tabela152" ref="A8:L10" totalsRowCount="1" headerRowDxfId="318" dataDxfId="316" headerRowBorderDxfId="317" tableBorderDxfId="315" totalsRowBorderDxfId="314">
  <autoFilter ref="A8:L9" xr:uid="{130899A0-5238-436C-8610-1D3DDD213376}"/>
  <tableColumns count="12">
    <tableColumn id="1" xr3:uid="{10C4E22D-04D3-4280-B891-B00E20106BCF}" name="L.p." totalsRowLabel="Suma" dataDxfId="313" totalsRowDxfId="312"/>
    <tableColumn id="2" xr3:uid="{5D988070-D6AA-4912-A512-552A67C843D1}" name="Nazwa, postać, dawka" dataDxfId="311" totalsRowDxfId="310"/>
    <tableColumn id="3" xr3:uid="{E16C9AE0-9D1F-44AB-BE76-2D5B23BAC81D}" name="j.m." dataDxfId="309" totalsRowDxfId="308"/>
    <tableColumn id="4" xr3:uid="{A4CE0992-1011-441B-8196-CFC379ABE1FD}" name="Ilość" dataDxfId="307" totalsRowDxfId="306"/>
    <tableColumn id="5" xr3:uid="{946E8482-FBA4-4C85-9C4A-1159FA6D0E2A}" name="C.j. netto" dataDxfId="305" totalsRowDxfId="304" dataCellStyle="Walutowy"/>
    <tableColumn id="6" xr3:uid="{6AFAAF65-2D81-4BAB-8F57-47F29F8039DC}" name="Wartość netto" totalsRowFunction="sum" dataDxfId="303" totalsRowDxfId="302" dataCellStyle="Walutowy">
      <calculatedColumnFormula>Tabela152[[#This Row],[Ilość]]*Tabela152[[#This Row],[C.j. netto]]</calculatedColumnFormula>
    </tableColumn>
    <tableColumn id="7" xr3:uid="{1F9F1803-7AEE-49BF-9DB3-9D47D71F24F6}" name="Stawka podatku VAT" dataDxfId="301" totalsRowDxfId="300"/>
    <tableColumn id="8" xr3:uid="{AA33B79D-68D8-41AD-92EE-CD1DC88B0FAD}" name="C.j. brutto" dataDxfId="299" totalsRowDxfId="298" dataCellStyle="Walutowy"/>
    <tableColumn id="9" xr3:uid="{8531DAE9-9AD7-41D8-881E-5E864B56380D}" name="Wartość brutto" dataDxfId="297" totalsRowDxfId="296"/>
    <tableColumn id="10" xr3:uid="{7DA2723B-493A-4DE5-9A95-E7DE3BBA5437}" name="Producent " dataDxfId="295" totalsRowDxfId="294"/>
    <tableColumn id="11" xr3:uid="{1EA64E8F-F924-42D5-98FD-05A4AE203946}" name="Kod EAN" dataDxfId="293" totalsRowDxfId="292"/>
    <tableColumn id="12" xr3:uid="{36C68B51-48AA-4ADE-8D44-3DF0D46A3F10}" name="Nazwa handlowa, dawka, postać , ilość w opakowaniu" dataDxfId="291" totalsRowDxfId="290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4" xr:uid="{5354F00C-47CA-402A-B7DF-62F733E3A71C}" name="Tabela153" displayName="Tabela153" ref="A8:L10" totalsRowCount="1" headerRowDxfId="289" dataDxfId="287" headerRowBorderDxfId="288" tableBorderDxfId="286" totalsRowBorderDxfId="285">
  <autoFilter ref="A8:L9" xr:uid="{130899A0-5238-436C-8610-1D3DDD213376}"/>
  <tableColumns count="12">
    <tableColumn id="1" xr3:uid="{A4F98DE8-EC15-4B42-98BD-DF4BE525EECB}" name="L.p." totalsRowLabel="Suma" dataDxfId="284" totalsRowDxfId="283"/>
    <tableColumn id="2" xr3:uid="{7699ACA7-D6B5-4242-9786-3EDFAF1CF402}" name="Nazwa, postać, dawka" dataDxfId="282" totalsRowDxfId="281"/>
    <tableColumn id="3" xr3:uid="{288F995B-6F20-4032-922B-C6BC5A83CB3E}" name="j.m." dataDxfId="280" totalsRowDxfId="279"/>
    <tableColumn id="4" xr3:uid="{07EB29CA-2901-4AC2-BBBF-78ED10D42DC0}" name="Ilość" dataDxfId="278" totalsRowDxfId="277"/>
    <tableColumn id="5" xr3:uid="{E041718C-1305-4F2E-B1DB-435D99E467CF}" name="C.j. netto" dataDxfId="276" totalsRowDxfId="275" dataCellStyle="Walutowy"/>
    <tableColumn id="6" xr3:uid="{7080C3E4-6C9E-4456-8EEE-E36E04C1EE53}" name="Wartość netto" totalsRowFunction="sum" dataDxfId="274" totalsRowDxfId="273" dataCellStyle="Walutowy">
      <calculatedColumnFormula>Tabela153[[#This Row],[Ilość]]*Tabela153[[#This Row],[C.j. netto]]</calculatedColumnFormula>
    </tableColumn>
    <tableColumn id="7" xr3:uid="{3B34B096-C6DD-4B32-9B55-D0389857D11F}" name="Stawka podatku VAT" dataDxfId="272" totalsRowDxfId="271"/>
    <tableColumn id="8" xr3:uid="{854D9901-BBED-418D-884E-24A9E2B2445E}" name="C.j. brutto" dataDxfId="270" totalsRowDxfId="269" dataCellStyle="Walutowy"/>
    <tableColumn id="9" xr3:uid="{1A7D4AF6-FF59-431C-9656-D87FA8A97C8C}" name="Wartość brutto" dataDxfId="268" totalsRowDxfId="267"/>
    <tableColumn id="10" xr3:uid="{2DDDCEF0-E0CE-498A-AD6E-AA994E7C03AD}" name="Producent " dataDxfId="266" totalsRowDxfId="265"/>
    <tableColumn id="11" xr3:uid="{A700F106-F068-4BC0-8F58-05FA2DD58450}" name="Kod EAN" dataDxfId="264" totalsRowDxfId="263"/>
    <tableColumn id="12" xr3:uid="{78BE5E8C-37E2-47AE-AC2D-4F92FF43C58D}" name="Nazwa handlowa, dawka, postać , ilość w opakowaniu" dataDxfId="262" totalsRowDxfId="261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5" xr:uid="{27E707BA-D710-4E1C-8D26-36AB50F59CD3}" name="Tabela154" displayName="Tabela154" ref="A8:L13" totalsRowCount="1" headerRowDxfId="260" dataDxfId="258" headerRowBorderDxfId="259" tableBorderDxfId="257" totalsRowBorderDxfId="256">
  <autoFilter ref="A8:L12" xr:uid="{130899A0-5238-436C-8610-1D3DDD213376}"/>
  <tableColumns count="12">
    <tableColumn id="1" xr3:uid="{461B3520-C387-4C10-BB5D-332FC80668BD}" name="L.p." totalsRowLabel="Suma" dataDxfId="255" totalsRowDxfId="254"/>
    <tableColumn id="2" xr3:uid="{6B0608F9-D4B0-4974-9B74-4D78E6D76DC9}" name="Nazwa, postać, dawka" dataDxfId="253" totalsRowDxfId="252"/>
    <tableColumn id="3" xr3:uid="{14DCC0D9-8ACC-4608-84F2-3C77400C5D1E}" name="j.m." dataDxfId="251" totalsRowDxfId="250"/>
    <tableColumn id="4" xr3:uid="{18786476-6ACA-4DB7-8F2F-C3C04AAC3537}" name="Ilość" dataDxfId="249" totalsRowDxfId="248"/>
    <tableColumn id="5" xr3:uid="{B4DCF5F8-878D-45F0-AFAD-9A5F68A4042E}" name="C.j. netto" dataDxfId="247" totalsRowDxfId="246" dataCellStyle="Walutowy"/>
    <tableColumn id="6" xr3:uid="{C0EEF72E-98D0-4323-B664-BF8D33BC8C66}" name="Wartość netto" totalsRowFunction="sum" dataDxfId="245" totalsRowDxfId="244" dataCellStyle="Walutowy">
      <calculatedColumnFormula>Tabela154[[#This Row],[Ilość]]*Tabela154[[#This Row],[C.j. netto]]</calculatedColumnFormula>
    </tableColumn>
    <tableColumn id="7" xr3:uid="{F39A46FC-655C-465E-87D7-33715FEAC12A}" name="Stawka podatku VAT" dataDxfId="243" totalsRowDxfId="242"/>
    <tableColumn id="8" xr3:uid="{14353128-6AC8-4441-814E-138D6ECCB2CC}" name="C.j. brutto" dataDxfId="241" totalsRowDxfId="240" dataCellStyle="Walutowy"/>
    <tableColumn id="9" xr3:uid="{A0ECEAC8-3B95-487F-B1E5-561E164F4BB7}" name="Wartość brutto" dataDxfId="239" totalsRowDxfId="238"/>
    <tableColumn id="10" xr3:uid="{53AD4165-56EE-473B-9B09-AB32ABB8A2D8}" name="Producent " dataDxfId="237" totalsRowDxfId="236"/>
    <tableColumn id="11" xr3:uid="{C802F03E-9AA8-4303-8D88-ACC6AE870156}" name="Kod EAN" dataDxfId="235" totalsRowDxfId="234"/>
    <tableColumn id="12" xr3:uid="{77994171-1C0A-4B75-B0BF-F3A4A511A74A}" name="Nazwa handlowa, dawka, postać , ilość w opakowaniu" dataDxfId="233" totalsRowDxfId="232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6" xr:uid="{C76027E3-6047-4E76-BBAB-6753ACBA1E53}" name="Tabela155" displayName="Tabela155" ref="A8:L10" totalsRowCount="1" headerRowDxfId="231" dataDxfId="229" headerRowBorderDxfId="230" tableBorderDxfId="228" totalsRowBorderDxfId="227">
  <autoFilter ref="A8:L9" xr:uid="{130899A0-5238-436C-8610-1D3DDD213376}"/>
  <tableColumns count="12">
    <tableColumn id="1" xr3:uid="{95B2C60F-6EAE-4821-8735-690D00EAF4FF}" name="L.p." totalsRowLabel="Suma" dataDxfId="226" totalsRowDxfId="225"/>
    <tableColumn id="2" xr3:uid="{76C344B5-0941-4529-B768-DE5105A1DD51}" name="Nazwa, postać, dawka" dataDxfId="224" totalsRowDxfId="223"/>
    <tableColumn id="3" xr3:uid="{BBA08A8B-CF36-4923-AA46-A3357E2F0279}" name="j.m." dataDxfId="222" totalsRowDxfId="221"/>
    <tableColumn id="4" xr3:uid="{7E1422F8-F12D-4962-8DEC-B347BA06DCFD}" name="Ilość" dataDxfId="220" totalsRowDxfId="219"/>
    <tableColumn id="5" xr3:uid="{CF8D9356-F97F-45DC-9345-0BFD802CFF41}" name="C.j. netto" dataDxfId="218" totalsRowDxfId="217" dataCellStyle="Walutowy"/>
    <tableColumn id="6" xr3:uid="{52D903C0-04C0-46E1-9F3D-54EAD48FED06}" name="Wartość netto" totalsRowFunction="sum" dataDxfId="216" totalsRowDxfId="215" dataCellStyle="Walutowy">
      <calculatedColumnFormula>Tabela155[[#This Row],[Ilość]]*Tabela155[[#This Row],[C.j. netto]]</calculatedColumnFormula>
    </tableColumn>
    <tableColumn id="7" xr3:uid="{0565D5F4-B86E-477F-AECA-14D023500409}" name="Stawka podatku VAT" dataDxfId="214" totalsRowDxfId="213"/>
    <tableColumn id="8" xr3:uid="{4E59EE91-7D08-4BA8-B9F1-53734D5180CE}" name="C.j. brutto" dataDxfId="212" totalsRowDxfId="211" dataCellStyle="Walutowy"/>
    <tableColumn id="9" xr3:uid="{C84D5201-B6AB-43DD-B9FD-45DC9F731371}" name="Wartość brutto" dataDxfId="210" totalsRowDxfId="209"/>
    <tableColumn id="10" xr3:uid="{BF5E0C00-D4CB-4509-A794-DFB1C0F4944B}" name="Producent " dataDxfId="208" totalsRowDxfId="207"/>
    <tableColumn id="11" xr3:uid="{A9A3AEA3-7448-46A0-BC1B-CB9F0C1098C6}" name="Kod EAN" dataDxfId="206" totalsRowDxfId="205"/>
    <tableColumn id="12" xr3:uid="{6607F208-CBBD-4726-9767-32B67D1FA722}" name="Nazwa handlowa, dawka, postać , ilość w opakowaniu" dataDxfId="204" totalsRowDxfId="203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7" xr:uid="{722EA77C-A954-4222-917F-DEDCC58EDF76}" name="Tabela156" displayName="Tabela156" ref="A8:L12" totalsRowCount="1" headerRowDxfId="202" dataDxfId="200" headerRowBorderDxfId="201" tableBorderDxfId="199" totalsRowBorderDxfId="198">
  <autoFilter ref="A8:L11" xr:uid="{130899A0-5238-436C-8610-1D3DDD213376}"/>
  <tableColumns count="12">
    <tableColumn id="1" xr3:uid="{59764107-2D8F-42E2-9F9F-77F5E230458C}" name="L.p." totalsRowLabel="Suma" dataDxfId="197" totalsRowDxfId="196"/>
    <tableColumn id="2" xr3:uid="{3ECBDE9A-BC36-49EA-9340-B08E9622643F}" name="Nazwa, postać, dawka" dataDxfId="195" totalsRowDxfId="194"/>
    <tableColumn id="3" xr3:uid="{F81C527A-3A6B-40D4-A80C-70565E01725A}" name="j.m." dataDxfId="193" totalsRowDxfId="192"/>
    <tableColumn id="4" xr3:uid="{935614DF-2881-4135-8EE3-D6FCB08AD43C}" name="Ilość" dataDxfId="191" totalsRowDxfId="190"/>
    <tableColumn id="5" xr3:uid="{F030DF11-4AA3-4B98-A979-EFE1FE16650F}" name="C.j. netto" dataDxfId="189" totalsRowDxfId="188" dataCellStyle="Walutowy">
      <calculatedColumnFormula>Tabela156[[#This Row],[C.j. brutto]]/1.08</calculatedColumnFormula>
    </tableColumn>
    <tableColumn id="6" xr3:uid="{30F746EC-1DA7-4AEA-9097-4AE95FEC36B1}" name="Wartość netto" totalsRowFunction="sum" dataDxfId="187" totalsRowDxfId="186" dataCellStyle="Walutowy">
      <calculatedColumnFormula>Tabela156[[#This Row],[Ilość]]*Tabela156[[#This Row],[C.j. netto]]</calculatedColumnFormula>
    </tableColumn>
    <tableColumn id="7" xr3:uid="{3FD5E9CB-B3A2-4D14-B587-53464991A3C8}" name="Stawka podatku VAT" dataDxfId="185" totalsRowDxfId="184"/>
    <tableColumn id="8" xr3:uid="{A4E674C7-1E9C-491F-AFF1-AFDC5B165919}" name="C.j. brutto" dataDxfId="183" totalsRowDxfId="182" dataCellStyle="Walutowy"/>
    <tableColumn id="9" xr3:uid="{CF633B51-9344-4360-9AE2-8D00227CAE9C}" name="Wartość brutto" dataDxfId="181" totalsRowDxfId="180"/>
    <tableColumn id="10" xr3:uid="{260335F6-FBFD-4C7F-932B-1DE4C56A16C4}" name="Producent " dataDxfId="179" totalsRowDxfId="178"/>
    <tableColumn id="11" xr3:uid="{54495EB8-17D3-48EC-920E-B50B008FF7D1}" name="Kod EAN" dataDxfId="177" totalsRowDxfId="176"/>
    <tableColumn id="12" xr3:uid="{8FB253CF-6193-4119-9494-3A41E0F0D3D5}" name="Nazwa handlowa, dawka, postać , ilość w opakowaniu" dataDxfId="175" totalsRowDxfId="174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8" xr:uid="{6B4120BF-0AD1-4117-9812-5A382C7E2AF5}" name="Tabela157" displayName="Tabela157" ref="A8:L11" totalsRowCount="1" headerRowDxfId="173" dataDxfId="171" headerRowBorderDxfId="172" tableBorderDxfId="170" totalsRowBorderDxfId="169">
  <autoFilter ref="A8:L10" xr:uid="{130899A0-5238-436C-8610-1D3DDD213376}"/>
  <tableColumns count="12">
    <tableColumn id="1" xr3:uid="{46F15922-B4D3-47EA-A515-8DCEB0336AE7}" name="L.p." totalsRowLabel="Suma" dataDxfId="168" totalsRowDxfId="167"/>
    <tableColumn id="2" xr3:uid="{C9D36032-2E4B-4643-8F49-7117252D8D70}" name="Nazwa, postać, dawka" dataDxfId="166" totalsRowDxfId="165"/>
    <tableColumn id="3" xr3:uid="{F64B4D1E-02E5-460B-ABEB-517B57D71FC8}" name="j.m." dataDxfId="164" totalsRowDxfId="163"/>
    <tableColumn id="4" xr3:uid="{0739262F-BD81-43BD-8E1A-D1DE9F671AE1}" name="Ilość" dataDxfId="162" totalsRowDxfId="161"/>
    <tableColumn id="5" xr3:uid="{CD4C79B6-8E95-487C-8E9B-A64E7B5878BC}" name="C.j. netto" dataDxfId="160" totalsRowDxfId="159" dataCellStyle="Walutowy"/>
    <tableColumn id="6" xr3:uid="{4D00B88C-3FE5-4B16-A12E-57152C03B0ED}" name="Wartość netto" totalsRowFunction="sum" dataDxfId="158" totalsRowDxfId="157" dataCellStyle="Walutowy">
      <calculatedColumnFormula>Tabela157[[#This Row],[Ilość]]*Tabela157[[#This Row],[C.j. netto]]</calculatedColumnFormula>
    </tableColumn>
    <tableColumn id="7" xr3:uid="{A09426B5-53AC-4CE6-BD5B-F811299C50F2}" name="Stawka podatku VAT" dataDxfId="156" totalsRowDxfId="155" dataCellStyle="Procentowy"/>
    <tableColumn id="8" xr3:uid="{5F1409BC-9AA0-4D1D-AAD9-F394FB0473FC}" name="C.j. brutto" dataDxfId="154" totalsRowDxfId="153" dataCellStyle="Walutowy">
      <calculatedColumnFormula>Tabela157[[#This Row],[C.j. netto]]*(1+Tabela157[[#This Row],[Stawka podatku VAT]])</calculatedColumnFormula>
    </tableColumn>
    <tableColumn id="9" xr3:uid="{5AF881CC-643B-4BDE-82F6-2B303900AA04}" name="Wartość brutto" dataDxfId="152" totalsRowDxfId="151">
      <calculatedColumnFormula>Tabela157[[#This Row],[C.j. brutto]]*Tabela157[[#This Row],[Ilość]]</calculatedColumnFormula>
    </tableColumn>
    <tableColumn id="10" xr3:uid="{FD973877-F2D7-4836-B7C6-AA100B3E97B8}" name="Producent " dataDxfId="150" totalsRowDxfId="149"/>
    <tableColumn id="11" xr3:uid="{9D9C7FAB-D827-445E-8551-F16A67482FD9}" name="Kod EAN" dataDxfId="148" totalsRowDxfId="147"/>
    <tableColumn id="12" xr3:uid="{14330D59-2DFB-4DC2-A1BA-A2BA4D7DE23B}" name="Nazwa handlowa, dawka, postać , ilość w opakowaniu" dataDxfId="146" totalsRowDxfId="145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1" xr:uid="{7E12FF1B-AB7E-46D0-8398-A1E548E7D9FA}" name="Tabela158" displayName="Tabela158" ref="A8:L10" totalsRowCount="1" headerRowDxfId="144" dataDxfId="142" headerRowBorderDxfId="143" tableBorderDxfId="141" totalsRowBorderDxfId="140">
  <autoFilter ref="A8:L9" xr:uid="{130899A0-5238-436C-8610-1D3DDD213376}"/>
  <tableColumns count="12">
    <tableColumn id="1" xr3:uid="{D1C3B560-9AAD-44DD-9561-CF23A1763CBE}" name="L.p." totalsRowLabel="Suma" dataDxfId="139" totalsRowDxfId="138"/>
    <tableColumn id="2" xr3:uid="{6CA0E635-F935-47E5-8EB7-8085847661F4}" name="Nazwa, postać, dawka" dataDxfId="137" totalsRowDxfId="136"/>
    <tableColumn id="3" xr3:uid="{2DBF6E42-43DD-4AE6-8A31-440EA4FE937F}" name="j.m." dataDxfId="135" totalsRowDxfId="134"/>
    <tableColumn id="4" xr3:uid="{4E0ADF96-6FD5-4F3A-967D-415A70A1EA81}" name="Ilość" dataDxfId="133" totalsRowDxfId="132"/>
    <tableColumn id="5" xr3:uid="{34AAACA1-34E4-4D24-BD67-05C6DBB7158B}" name="C.j. netto" dataDxfId="131" totalsRowDxfId="130" dataCellStyle="Walutowy"/>
    <tableColumn id="6" xr3:uid="{DAD92575-5976-4610-9DB6-C60F7A915484}" name="Wartość netto" totalsRowFunction="sum" dataDxfId="129" totalsRowDxfId="128" dataCellStyle="Walutowy">
      <calculatedColumnFormula>Tabela158[[#This Row],[Ilość]]*Tabela158[[#This Row],[C.j. netto]]</calculatedColumnFormula>
    </tableColumn>
    <tableColumn id="7" xr3:uid="{6BA9759E-938F-4C37-BEE5-B03D9CEEF7EB}" name="Stawka podatku VAT" dataDxfId="127" totalsRowDxfId="126" dataCellStyle="Procentowy"/>
    <tableColumn id="8" xr3:uid="{3798528F-68FF-4A75-B369-9058B80B62C0}" name="C.j. brutto" dataDxfId="125" totalsRowDxfId="124" dataCellStyle="Walutowy">
      <calculatedColumnFormula>Tabela158[[#This Row],[C.j. netto]]*(1+Tabela158[[#This Row],[Stawka podatku VAT]])</calculatedColumnFormula>
    </tableColumn>
    <tableColumn id="9" xr3:uid="{68DDA56E-B57D-4B3F-A4CC-FCFB26619F56}" name="Wartość brutto" dataDxfId="123" totalsRowDxfId="122">
      <calculatedColumnFormula>Tabela158[[#This Row],[C.j. brutto]]*Tabela158[[#This Row],[Ilość]]</calculatedColumnFormula>
    </tableColumn>
    <tableColumn id="10" xr3:uid="{9BFFEE68-CC1B-452C-A6AB-6D8F3F87296B}" name="Producent " dataDxfId="121" totalsRowDxfId="120"/>
    <tableColumn id="11" xr3:uid="{2B3E08A9-83EC-4A52-997B-003714B89FB2}" name="Kod EAN" dataDxfId="119" totalsRowDxfId="118"/>
    <tableColumn id="12" xr3:uid="{E2D6B85B-3EE7-4D01-82FD-C4B33C497245}" name="Nazwa handlowa, dawka, postać , ilość w opakowaniu" dataDxfId="117" totalsRowDxfId="116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2" xr:uid="{A33CD23F-690C-4609-BCC0-0C7A85705908}" name="Tabela159" displayName="Tabela159" ref="A8:L10" totalsRowCount="1" headerRowDxfId="115" dataDxfId="113" headerRowBorderDxfId="114" tableBorderDxfId="112" totalsRowBorderDxfId="111">
  <autoFilter ref="A8:L9" xr:uid="{130899A0-5238-436C-8610-1D3DDD213376}"/>
  <tableColumns count="12">
    <tableColumn id="1" xr3:uid="{08D31FD0-1D71-41F3-857D-57215E28A7D0}" name="L.p." totalsRowLabel="Suma" dataDxfId="110" totalsRowDxfId="109"/>
    <tableColumn id="2" xr3:uid="{30CF4846-9939-40F1-9340-8385E0E65596}" name="Nazwa, postać, dawka" dataDxfId="108" totalsRowDxfId="107"/>
    <tableColumn id="3" xr3:uid="{DAAA92AA-FDF9-43F8-BE6E-85AFEDBE5931}" name="j.m." dataDxfId="106" totalsRowDxfId="105"/>
    <tableColumn id="4" xr3:uid="{703FD32A-D601-41B4-835B-C84C043EC9C1}" name="Ilość" dataDxfId="104" totalsRowDxfId="103"/>
    <tableColumn id="5" xr3:uid="{2D9473D1-C24B-4598-854A-9A4D4ADB8BF8}" name="C.j. netto" dataDxfId="102" totalsRowDxfId="101" dataCellStyle="Walutowy"/>
    <tableColumn id="6" xr3:uid="{FCA4EE02-A5F4-491E-BC2B-0D4FC5FC6173}" name="Wartość netto" totalsRowFunction="sum" dataDxfId="100" totalsRowDxfId="99" dataCellStyle="Walutowy">
      <calculatedColumnFormula>Tabela159[[#This Row],[Ilość]]*Tabela159[[#This Row],[C.j. netto]]</calculatedColumnFormula>
    </tableColumn>
    <tableColumn id="7" xr3:uid="{6F870716-0F71-450A-8BDE-8FD628CAD55D}" name="Stawka podatku VAT" dataDxfId="98" totalsRowDxfId="97" dataCellStyle="Procentowy"/>
    <tableColumn id="8" xr3:uid="{53F8E785-EB4C-473E-A91B-223DD91959E6}" name="C.j. brutto" dataDxfId="96" totalsRowDxfId="95" dataCellStyle="Walutowy">
      <calculatedColumnFormula>Tabela159[[#This Row],[C.j. netto]]*(1+Tabela159[[#This Row],[Stawka podatku VAT]])</calculatedColumnFormula>
    </tableColumn>
    <tableColumn id="9" xr3:uid="{BE6F341F-EB99-442F-8DAB-2972FE67972F}" name="Wartość brutto" dataDxfId="94" totalsRowDxfId="93">
      <calculatedColumnFormula>Tabela159[[#This Row],[C.j. brutto]]*Tabela159[[#This Row],[Ilość]]</calculatedColumnFormula>
    </tableColumn>
    <tableColumn id="10" xr3:uid="{88ABC8D9-9253-4EEA-998F-459E9DD7F4EF}" name="Producent " dataDxfId="92" totalsRowDxfId="91"/>
    <tableColumn id="11" xr3:uid="{0747592A-7897-4074-A276-E0878AE1D600}" name="Kod EAN" dataDxfId="90" totalsRowDxfId="89"/>
    <tableColumn id="12" xr3:uid="{3F95D6C2-B35B-44DE-A1A5-9E73D4589805}" name="Nazwa handlowa, dawka, postać , ilość w opakowaniu" dataDxfId="88" totalsRowDxfId="87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7" xr:uid="{A8C69156-60B3-47A1-A222-5872E9969B75}" name="Tabela160" displayName="Tabela160" ref="A8:L12" totalsRowCount="1" headerRowDxfId="86" dataDxfId="84" headerRowBorderDxfId="85" tableBorderDxfId="83" totalsRowBorderDxfId="82">
  <autoFilter ref="A8:L11" xr:uid="{130899A0-5238-436C-8610-1D3DDD213376}"/>
  <tableColumns count="12">
    <tableColumn id="1" xr3:uid="{415C9A61-7B9B-4FD3-AF1B-8028A0D977B4}" name="L.p." totalsRowLabel="Suma" dataDxfId="81" totalsRowDxfId="80"/>
    <tableColumn id="2" xr3:uid="{5CCB6D07-99D7-42A3-9CE3-677DA8E75F2C}" name="Nazwa, postać, dawka" dataDxfId="79" totalsRowDxfId="78"/>
    <tableColumn id="3" xr3:uid="{3FEE7AF5-A01C-4C8A-9C80-3964ACEA2C77}" name="j.m." dataDxfId="77" totalsRowDxfId="76"/>
    <tableColumn id="4" xr3:uid="{E9268FAF-7A80-456E-BEDA-9A6A64117312}" name="Ilość" dataDxfId="75" totalsRowDxfId="74"/>
    <tableColumn id="5" xr3:uid="{743F1246-24F6-4005-A893-1CF2C59DFA2D}" name="C.j. netto" dataDxfId="73" totalsRowDxfId="72" dataCellStyle="Walutowy"/>
    <tableColumn id="6" xr3:uid="{01DEC2C2-D300-412F-BC52-A8069D409AAA}" name="Wartość netto" totalsRowFunction="sum" dataDxfId="71" totalsRowDxfId="70" dataCellStyle="Walutowy">
      <calculatedColumnFormula>Tabela160[[#This Row],[Ilość]]*Tabela160[[#This Row],[C.j. netto]]</calculatedColumnFormula>
    </tableColumn>
    <tableColumn id="7" xr3:uid="{A04AC2A7-6C27-4823-945A-8FED517D8ED1}" name="Stawka podatku VAT" dataDxfId="69" totalsRowDxfId="68" dataCellStyle="Procentowy"/>
    <tableColumn id="8" xr3:uid="{20763FB0-A219-49DF-AD8C-802DF9629D00}" name="C.j. brutto" dataDxfId="67" totalsRowDxfId="66" dataCellStyle="Walutowy"/>
    <tableColumn id="9" xr3:uid="{36A6AFC8-38EC-49D5-A944-E1253060CF12}" name="Wartość brutto" dataDxfId="65" totalsRowDxfId="64">
      <calculatedColumnFormula>Tabela160[[#This Row],[C.j. brutto]]*Tabela160[[#This Row],[Ilość]]</calculatedColumnFormula>
    </tableColumn>
    <tableColumn id="10" xr3:uid="{7D9E664D-5279-4AF0-9251-85A4B2AFC992}" name="Producent " dataDxfId="63" totalsRowDxfId="62"/>
    <tableColumn id="11" xr3:uid="{123737E0-1E13-4F15-AD92-4D1C37181F5B}" name="Kod EAN" dataDxfId="61" totalsRowDxfId="60"/>
    <tableColumn id="12" xr3:uid="{6048F627-5D15-4D9E-B8AD-8A5548FD993C}" name="Nazwa handlowa, dawka, postać , ilość w opakowaniu" dataDxfId="59" totalsRowDxfId="5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F689AF7-BE24-4749-87E6-023CCAA86BEC}" name="Tabela89" displayName="Tabela89" ref="A8:L14" totalsRowCount="1" headerRowDxfId="2145" dataDxfId="2143" headerRowBorderDxfId="2144" tableBorderDxfId="2142" totalsRowBorderDxfId="2141">
  <autoFilter ref="A8:L13" xr:uid="{130899A0-5238-436C-8610-1D3DDD213376}"/>
  <tableColumns count="12">
    <tableColumn id="1" xr3:uid="{544C1ECF-22D2-4708-86EB-81475361E191}" name="L.p." totalsRowLabel="Suma" dataDxfId="2140" totalsRowDxfId="2139"/>
    <tableColumn id="2" xr3:uid="{69500494-F3AA-4FF9-A65E-370F7AACE4A2}" name="Nazwa, postać, dawka" dataDxfId="2138" totalsRowDxfId="2137"/>
    <tableColumn id="3" xr3:uid="{F8643358-6A60-4A2E-B695-F19E92573392}" name="j.m." dataDxfId="2136" totalsRowDxfId="2135"/>
    <tableColumn id="4" xr3:uid="{5CEE1911-F7B9-4190-9B55-48274B5AE8C6}" name="Ilość" dataDxfId="2134" totalsRowDxfId="2133"/>
    <tableColumn id="5" xr3:uid="{5F9B043F-F3EA-4CB7-93F3-BF842641DBCA}" name="C.j. netto" dataDxfId="2132" totalsRowDxfId="2131" dataCellStyle="Walutowy"/>
    <tableColumn id="6" xr3:uid="{10C7F8DA-E49B-472C-A9A1-D8912C26181E}" name="Wartość netto" totalsRowFunction="sum" dataDxfId="2130" totalsRowDxfId="2129" dataCellStyle="Walutowy">
      <calculatedColumnFormula>Tabela89[[#This Row],[Ilość]]*Tabela89[[#This Row],[C.j. netto]]</calculatedColumnFormula>
    </tableColumn>
    <tableColumn id="7" xr3:uid="{06826300-9ADE-4926-A023-4BC2A53D9F5A}" name="Stawka podatku VAT" dataDxfId="2128" totalsRowDxfId="2127"/>
    <tableColumn id="8" xr3:uid="{D0B09613-62BD-4B79-BEA0-8B9EB70BD13C}" name="C.j. brutto" dataDxfId="2126" totalsRowDxfId="2125" dataCellStyle="Walutowy"/>
    <tableColumn id="9" xr3:uid="{4C6B4BCB-E5B9-4D21-BCBE-D57139E9AF9A}" name="Wartość brutto" dataDxfId="2124" totalsRowDxfId="2123"/>
    <tableColumn id="10" xr3:uid="{99CE9A27-1582-4FC9-9BD7-4F7F70BFFD7E}" name="Producent " dataDxfId="2122" totalsRowDxfId="2121"/>
    <tableColumn id="11" xr3:uid="{73B81741-6FEB-4F52-8B62-632F2DA8E72F}" name="Kod EAN" dataDxfId="2120" totalsRowDxfId="2119"/>
    <tableColumn id="12" xr3:uid="{0B74E56B-F02E-4A78-B903-39A1AC88CBEC}" name="Nazwa handlowa, dawka, postać , ilość w opakowaniu" dataDxfId="2118" totalsRowDxfId="2117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8" xr:uid="{F332D662-CC4F-4D9C-8A26-4238F908849C}" name="Tabela161" displayName="Tabela161" ref="A8:L11" totalsRowCount="1" headerRowDxfId="57" dataDxfId="55" headerRowBorderDxfId="56" tableBorderDxfId="54" totalsRowBorderDxfId="53">
  <autoFilter ref="A8:L10" xr:uid="{130899A0-5238-436C-8610-1D3DDD213376}"/>
  <tableColumns count="12">
    <tableColumn id="1" xr3:uid="{DBF2E1AD-0AC3-4A2A-9B4E-D88431948E94}" name="L.p." totalsRowLabel="Suma" dataDxfId="52" totalsRowDxfId="51"/>
    <tableColumn id="2" xr3:uid="{D2857826-BF11-4C88-A08D-1FB3CCA96DD6}" name="Nazwa, postać, dawka" dataDxfId="50" totalsRowDxfId="49"/>
    <tableColumn id="3" xr3:uid="{A89A76EA-4ECE-4AE4-AB1C-679CBBD2B123}" name="j.m." dataDxfId="48" totalsRowDxfId="47"/>
    <tableColumn id="4" xr3:uid="{49A347AE-88C1-44C1-A41B-AD00017E6E9A}" name="Ilość" dataDxfId="46" totalsRowDxfId="45"/>
    <tableColumn id="5" xr3:uid="{A6CE5712-EEE4-42E4-8568-6340AA76490D}" name="C.j. netto" dataDxfId="44" totalsRowDxfId="43" dataCellStyle="Walutowy"/>
    <tableColumn id="6" xr3:uid="{A820170A-27EC-47EC-8A71-74D6F912075B}" name="Wartość netto" totalsRowFunction="sum" dataDxfId="42" totalsRowDxfId="41" dataCellStyle="Walutowy">
      <calculatedColumnFormula>Tabela161[[#This Row],[Ilość]]*Tabela161[[#This Row],[C.j. netto]]</calculatedColumnFormula>
    </tableColumn>
    <tableColumn id="7" xr3:uid="{D786B393-C517-46E3-AAEA-BCE54CF3C6EB}" name="Stawka podatku VAT" dataDxfId="40" totalsRowDxfId="39" dataCellStyle="Procentowy"/>
    <tableColumn id="8" xr3:uid="{1AA810C2-985F-4B14-829D-A4A64AF8BFF2}" name="C.j. brutto" dataDxfId="38" totalsRowDxfId="37" dataCellStyle="Walutowy"/>
    <tableColumn id="9" xr3:uid="{E59A3DA8-9C6D-49F6-9AA2-7D585ADA9A60}" name="Wartość brutto" dataDxfId="36" totalsRowDxfId="35">
      <calculatedColumnFormula>Tabela161[[#This Row],[C.j. brutto]]*Tabela161[[#This Row],[Ilość]]</calculatedColumnFormula>
    </tableColumn>
    <tableColumn id="10" xr3:uid="{4E3805CC-86D9-4878-8FE2-B25EA8189C5F}" name="Producent " dataDxfId="34" totalsRowDxfId="33"/>
    <tableColumn id="11" xr3:uid="{F3102108-2F16-40C4-BEAF-9B0BB5FC60A5}" name="Kod EAN" dataDxfId="32" totalsRowDxfId="31"/>
    <tableColumn id="12" xr3:uid="{1CE26495-7C2C-43F5-BD33-6990365BE2D3}" name="Nazwa handlowa, dawka, postać , ilość w opakowaniu" dataDxfId="30" totalsRowDxfId="29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1703C68B-4BED-4B37-A048-3A7BAD36F311}" name="Tabela162" displayName="Tabela162" ref="A8:L10" totalsRowCount="1" headerRowDxfId="28" dataDxfId="26" headerRowBorderDxfId="27" tableBorderDxfId="25" totalsRowBorderDxfId="24">
  <autoFilter ref="A8:L9" xr:uid="{130899A0-5238-436C-8610-1D3DDD213376}"/>
  <tableColumns count="12">
    <tableColumn id="1" xr3:uid="{4B9B17DF-C5E1-4AC1-B9C0-2C9BC1A2E648}" name="L.p." totalsRowLabel="Suma" dataDxfId="23" totalsRowDxfId="22"/>
    <tableColumn id="2" xr3:uid="{6EB4AF3D-70ED-40DC-8937-1249B43E6AF9}" name="Nazwa, postać, dawka" dataDxfId="21" totalsRowDxfId="20"/>
    <tableColumn id="3" xr3:uid="{509EC59C-EFAC-46C3-88FC-C853EA5A8499}" name="j.m." dataDxfId="19" totalsRowDxfId="18"/>
    <tableColumn id="4" xr3:uid="{A656C044-8C9C-426E-819D-AE011E6DE54E}" name="Ilość" dataDxfId="17" totalsRowDxfId="16"/>
    <tableColumn id="5" xr3:uid="{4E85025B-3380-4752-919D-8808CEA544BA}" name="C.j. netto" dataDxfId="15" totalsRowDxfId="14" dataCellStyle="Walutowy"/>
    <tableColumn id="6" xr3:uid="{60E7A795-0283-4814-BFDF-F947C7C13BF6}" name="Wartość netto" totalsRowFunction="sum" dataDxfId="13" totalsRowDxfId="12" dataCellStyle="Walutowy">
      <calculatedColumnFormula>Tabela162[[#This Row],[Ilość]]*Tabela162[[#This Row],[C.j. netto]]</calculatedColumnFormula>
    </tableColumn>
    <tableColumn id="7" xr3:uid="{9F765CE0-6044-4ACD-BB70-2F232191594B}" name="Stawka podatku VAT" dataDxfId="11" totalsRowDxfId="10" dataCellStyle="Procentowy"/>
    <tableColumn id="8" xr3:uid="{1834E02C-36DE-4A4E-8222-6E3283095436}" name="C.j. brutto" dataDxfId="9" totalsRowDxfId="8" dataCellStyle="Walutowy"/>
    <tableColumn id="9" xr3:uid="{BC071CE2-3F3D-4E91-81D6-E4F55C3F01EE}" name="Wartość brutto" dataDxfId="7" totalsRowDxfId="6">
      <calculatedColumnFormula>Tabela162[[#This Row],[C.j. brutto]]*Tabela162[[#This Row],[Ilość]]</calculatedColumnFormula>
    </tableColumn>
    <tableColumn id="10" xr3:uid="{19F31B9D-6D46-470E-B95D-C1DC949598CC}" name="Producent " dataDxfId="5" totalsRowDxfId="4"/>
    <tableColumn id="11" xr3:uid="{926AD7C6-D28F-481B-8BAD-40902B5EE568}" name="Kod EAN" dataDxfId="3" totalsRowDxfId="2"/>
    <tableColumn id="12" xr3:uid="{3D9136A3-C3D5-4D87-BE80-148E8389A1A0}" name="Nazwa handlowa, dawka, postać , ilość w opakowaniu" dataDxfId="1" totalsRowDxfId="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A9EC25C-F2C4-4804-99CE-0874353DD11E}" name="Tabela90" displayName="Tabela90" ref="A8:L10" totalsRowCount="1" headerRowDxfId="2116" dataDxfId="2114" headerRowBorderDxfId="2115" tableBorderDxfId="2113" totalsRowBorderDxfId="2112">
  <autoFilter ref="A8:L9" xr:uid="{130899A0-5238-436C-8610-1D3DDD213376}"/>
  <tableColumns count="12">
    <tableColumn id="1" xr3:uid="{436ED7D1-00B5-4C87-BD91-220B560D7FC7}" name="L.p." dataDxfId="2111" totalsRowDxfId="2110"/>
    <tableColumn id="2" xr3:uid="{6C943B7E-8074-4162-A0ED-1E89322C888A}" name="Nazwa, postać, dawka" dataDxfId="2109" totalsRowDxfId="2108"/>
    <tableColumn id="3" xr3:uid="{F08AED0A-0914-42AD-978C-2BE9DC6B8D74}" name="j.m." dataDxfId="2107" totalsRowDxfId="2106"/>
    <tableColumn id="4" xr3:uid="{9C6D7E7D-8079-436A-BD3C-3905492322BD}" name="Ilość" dataDxfId="2105" totalsRowDxfId="2104"/>
    <tableColumn id="5" xr3:uid="{0C6F6D8D-782B-4D15-99E8-19B08EA845E7}" name="C.j. netto" dataDxfId="2103" totalsRowDxfId="2102"/>
    <tableColumn id="6" xr3:uid="{0E4A9EEE-8A52-4233-908B-59BBB008785D}" name="Wartość netto" totalsRowFunction="sum" dataDxfId="2101" totalsRowDxfId="2100"/>
    <tableColumn id="7" xr3:uid="{870DDF50-9C39-4EB3-90B7-1CE899472B33}" name="Stawka podatku VAT" dataDxfId="2099" totalsRowDxfId="2098"/>
    <tableColumn id="8" xr3:uid="{100E5E01-33DF-49DF-AF4A-0CD45742D0C2}" name="C.j. brutto" dataDxfId="2097" totalsRowDxfId="2096" dataCellStyle="Walutowy"/>
    <tableColumn id="9" xr3:uid="{3BC5D7AF-4585-4FA4-BC46-DD99FAA03641}" name="Wartość brutto" dataDxfId="2095" totalsRowDxfId="2094"/>
    <tableColumn id="10" xr3:uid="{AE1D949F-F633-4868-91D0-56542A789A27}" name="Producent " dataDxfId="2093" totalsRowDxfId="2092"/>
    <tableColumn id="11" xr3:uid="{A1C06347-AEB4-4D79-BDC7-AE7C7782B3BA}" name="Kod EAN" dataDxfId="2091" totalsRowDxfId="2090"/>
    <tableColumn id="12" xr3:uid="{81AD73EC-5912-4E9D-A899-4D3E694C454F}" name="Nazwa handlowa, dawka, postać , ilość w opakowaniu" dataDxfId="2089" totalsRowDxfId="208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750C-8C23-4206-A4C6-F7EDED111E9C}">
  <sheetPr>
    <pageSetUpPr fitToPage="1"/>
  </sheetPr>
  <dimension ref="A1:M60"/>
  <sheetViews>
    <sheetView workbookViewId="0">
      <selection activeCell="F11" sqref="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14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90</v>
      </c>
      <c r="C9" s="77" t="s">
        <v>16</v>
      </c>
      <c r="D9" s="79">
        <v>12</v>
      </c>
      <c r="E9" s="80"/>
      <c r="F9" s="80"/>
      <c r="G9" s="68"/>
      <c r="H9" s="36"/>
      <c r="I9" s="35"/>
      <c r="J9" s="35"/>
      <c r="K9" s="35"/>
      <c r="L9" s="37"/>
    </row>
    <row r="10" spans="1:13">
      <c r="A10" s="79" t="s">
        <v>5</v>
      </c>
      <c r="B10" s="78" t="s">
        <v>91</v>
      </c>
      <c r="C10" s="77" t="s">
        <v>16</v>
      </c>
      <c r="D10" s="79">
        <v>25</v>
      </c>
      <c r="E10" s="80"/>
      <c r="F10" s="80"/>
      <c r="G10" s="68"/>
      <c r="H10" s="36"/>
      <c r="I10" s="35"/>
      <c r="J10" s="35"/>
      <c r="K10" s="35"/>
      <c r="L10" s="37"/>
    </row>
    <row r="11" spans="1:13">
      <c r="A11" s="79" t="s">
        <v>6</v>
      </c>
      <c r="B11" s="78" t="s">
        <v>92</v>
      </c>
      <c r="C11" s="77" t="s">
        <v>16</v>
      </c>
      <c r="D11" s="79">
        <v>80</v>
      </c>
      <c r="E11" s="80"/>
      <c r="F11" s="80"/>
      <c r="G11" s="68"/>
      <c r="H11" s="36"/>
      <c r="I11" s="35"/>
      <c r="J11" s="35"/>
      <c r="K11" s="35"/>
      <c r="L11" s="37"/>
    </row>
    <row r="12" spans="1:13">
      <c r="A12" s="73"/>
      <c r="B12" s="74"/>
      <c r="C12" s="75"/>
      <c r="D12" s="75"/>
      <c r="E12" s="82"/>
      <c r="F12" s="76">
        <f>SUBTOTAL(109,Tabela82[Wartość netto])</f>
        <v>0</v>
      </c>
      <c r="G12" s="15"/>
      <c r="H12" s="26"/>
      <c r="I12" s="15"/>
      <c r="J12" s="15"/>
      <c r="K12" s="15"/>
      <c r="L12" s="16"/>
    </row>
    <row r="14" spans="1:13" ht="28.5">
      <c r="A14" s="140" t="s">
        <v>297</v>
      </c>
      <c r="B14" s="6" t="s">
        <v>310</v>
      </c>
    </row>
    <row r="15" spans="1:13" ht="15">
      <c r="A15" s="140"/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32DF-7181-41FA-93AC-EDCF39705F5D}">
  <sheetPr>
    <pageSetUpPr fitToPage="1"/>
  </sheetPr>
  <dimension ref="A1:M62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25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94" customFormat="1" ht="12.75">
      <c r="A9" s="100" t="s">
        <v>4</v>
      </c>
      <c r="B9" s="101" t="s">
        <v>105</v>
      </c>
      <c r="C9" s="102" t="s">
        <v>28</v>
      </c>
      <c r="D9" s="103">
        <v>60</v>
      </c>
      <c r="E9" s="104"/>
      <c r="F9" s="104"/>
      <c r="G9" s="105"/>
      <c r="H9" s="93"/>
      <c r="I9" s="92"/>
      <c r="J9" s="92"/>
      <c r="K9" s="92"/>
      <c r="L9" s="106"/>
    </row>
    <row r="10" spans="1:13" s="94" customFormat="1" ht="12.75">
      <c r="A10" s="107" t="s">
        <v>5</v>
      </c>
      <c r="B10" s="108" t="s">
        <v>106</v>
      </c>
      <c r="C10" s="109" t="s">
        <v>28</v>
      </c>
      <c r="D10" s="107">
        <v>60</v>
      </c>
      <c r="E10" s="110"/>
      <c r="F10" s="110">
        <f>Tabela91[[#This Row],[Ilość]]*Tabela91[[#This Row],[C.j. netto]]</f>
        <v>0</v>
      </c>
      <c r="G10" s="105"/>
      <c r="H10" s="93"/>
      <c r="I10" s="92"/>
      <c r="J10" s="92"/>
      <c r="K10" s="92"/>
      <c r="L10" s="106"/>
    </row>
    <row r="11" spans="1:13" s="119" customFormat="1">
      <c r="A11" s="111"/>
      <c r="B11" s="112"/>
      <c r="C11" s="113"/>
      <c r="D11" s="113"/>
      <c r="E11" s="114"/>
      <c r="F11" s="115">
        <f>SUBTOTAL(109,Tabela91[Wartość netto])</f>
        <v>0</v>
      </c>
      <c r="G11" s="116"/>
      <c r="H11" s="117"/>
      <c r="I11" s="116"/>
      <c r="J11" s="116"/>
      <c r="K11" s="116"/>
      <c r="L11" s="118"/>
    </row>
    <row r="12" spans="1:13" s="119" customFormat="1">
      <c r="A12" s="122"/>
      <c r="B12" s="123"/>
      <c r="C12" s="120"/>
      <c r="D12" s="120"/>
      <c r="F12" s="121"/>
      <c r="H12" s="120"/>
    </row>
    <row r="13" spans="1:13" s="119" customFormat="1" ht="28.5">
      <c r="A13" s="140" t="s">
        <v>297</v>
      </c>
      <c r="B13" s="6" t="s">
        <v>310</v>
      </c>
      <c r="C13" s="120"/>
      <c r="D13" s="120"/>
      <c r="F13" s="121"/>
      <c r="H13" s="120"/>
    </row>
    <row r="14" spans="1:13" s="119" customFormat="1">
      <c r="A14" s="122"/>
      <c r="B14" s="123"/>
      <c r="C14" s="120"/>
      <c r="D14" s="120"/>
      <c r="F14" s="121"/>
      <c r="H14" s="120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DE208-E781-4B65-80A1-4839D51564C6}">
  <sheetPr>
    <pageSetUpPr fitToPage="1"/>
  </sheetPr>
  <dimension ref="A1:M59"/>
  <sheetViews>
    <sheetView workbookViewId="0">
      <selection activeCell="F22" sqref="F2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70</v>
      </c>
      <c r="B1" s="49" t="s">
        <v>273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51" t="s">
        <v>4</v>
      </c>
      <c r="B9" s="47" t="s">
        <v>107</v>
      </c>
      <c r="C9" s="33" t="s">
        <v>16</v>
      </c>
      <c r="D9" s="54">
        <v>80</v>
      </c>
      <c r="E9" s="34"/>
      <c r="F9" s="34">
        <f>Tabela92[[#This Row],[Ilość]]*Tabela92[[#This Row],[C.j. netto]]</f>
        <v>0</v>
      </c>
      <c r="G9" s="35"/>
      <c r="H9" s="36"/>
      <c r="I9" s="35"/>
      <c r="J9" s="35"/>
      <c r="K9" s="35"/>
      <c r="L9" s="35"/>
    </row>
    <row r="10" spans="1:13" ht="25.5">
      <c r="A10" s="51" t="s">
        <v>5</v>
      </c>
      <c r="B10" s="47" t="s">
        <v>322</v>
      </c>
      <c r="C10" s="33" t="s">
        <v>16</v>
      </c>
      <c r="D10" s="54">
        <v>310</v>
      </c>
      <c r="E10" s="34"/>
      <c r="F10" s="34">
        <f>Tabela92[[#This Row],[Ilość]]*Tabela92[[#This Row],[C.j. netto]]</f>
        <v>0</v>
      </c>
      <c r="G10" s="35"/>
      <c r="H10" s="36"/>
      <c r="I10" s="35"/>
      <c r="J10" s="35"/>
      <c r="K10" s="35"/>
      <c r="L10" s="35"/>
    </row>
    <row r="11" spans="1:13">
      <c r="A11" s="51" t="s">
        <v>6</v>
      </c>
      <c r="B11" s="47" t="s">
        <v>108</v>
      </c>
      <c r="C11" s="33" t="s">
        <v>28</v>
      </c>
      <c r="D11" s="54">
        <v>50</v>
      </c>
      <c r="E11" s="34"/>
      <c r="F11" s="34">
        <f>Tabela92[[#This Row],[Ilość]]*Tabela92[[#This Row],[C.j. netto]]</f>
        <v>0</v>
      </c>
      <c r="G11" s="35"/>
      <c r="H11" s="36"/>
      <c r="I11" s="35"/>
      <c r="J11" s="35"/>
      <c r="K11" s="35"/>
      <c r="L11" s="35"/>
    </row>
    <row r="12" spans="1:13">
      <c r="A12" s="51" t="s">
        <v>26</v>
      </c>
      <c r="B12" s="47" t="s">
        <v>109</v>
      </c>
      <c r="C12" s="33" t="s">
        <v>28</v>
      </c>
      <c r="D12" s="54">
        <v>50</v>
      </c>
      <c r="E12" s="34"/>
      <c r="F12" s="34">
        <f>Tabela92[[#This Row],[Ilość]]*Tabela92[[#This Row],[C.j. netto]]</f>
        <v>0</v>
      </c>
      <c r="G12" s="35"/>
      <c r="H12" s="36"/>
      <c r="I12" s="35"/>
      <c r="J12" s="35"/>
      <c r="K12" s="35"/>
      <c r="L12" s="35"/>
    </row>
    <row r="13" spans="1:13">
      <c r="A13" s="51" t="s">
        <v>27</v>
      </c>
      <c r="B13" s="47" t="s">
        <v>110</v>
      </c>
      <c r="C13" s="33" t="s">
        <v>59</v>
      </c>
      <c r="D13" s="54">
        <v>500</v>
      </c>
      <c r="E13" s="34"/>
      <c r="F13" s="34">
        <f>Tabela92[[#This Row],[Ilość]]*Tabela92[[#This Row],[C.j. netto]]</f>
        <v>0</v>
      </c>
      <c r="G13" s="35"/>
      <c r="H13" s="36"/>
      <c r="I13" s="35"/>
      <c r="J13" s="35"/>
      <c r="K13" s="35"/>
      <c r="L13" s="35"/>
    </row>
    <row r="14" spans="1:13" ht="25.5">
      <c r="A14" s="51" t="s">
        <v>29</v>
      </c>
      <c r="B14" s="47" t="s">
        <v>111</v>
      </c>
      <c r="C14" s="33" t="s">
        <v>59</v>
      </c>
      <c r="D14" s="54">
        <v>70</v>
      </c>
      <c r="E14" s="34"/>
      <c r="F14" s="34">
        <f>Tabela92[[#This Row],[Ilość]]*Tabela92[[#This Row],[C.j. netto]]</f>
        <v>0</v>
      </c>
      <c r="G14" s="35"/>
      <c r="H14" s="36"/>
      <c r="I14" s="35"/>
      <c r="J14" s="35"/>
      <c r="K14" s="35"/>
      <c r="L14" s="35"/>
    </row>
    <row r="15" spans="1:13" ht="25.5">
      <c r="A15" s="51" t="s">
        <v>30</v>
      </c>
      <c r="B15" s="47" t="s">
        <v>112</v>
      </c>
      <c r="C15" s="33" t="s">
        <v>59</v>
      </c>
      <c r="D15" s="54">
        <v>220</v>
      </c>
      <c r="E15" s="34"/>
      <c r="F15" s="34">
        <f>Tabela92[[#This Row],[Ilość]]*Tabela92[[#This Row],[C.j. netto]]</f>
        <v>0</v>
      </c>
      <c r="G15" s="35"/>
      <c r="H15" s="36"/>
      <c r="I15" s="35"/>
      <c r="J15" s="35"/>
      <c r="K15" s="35"/>
      <c r="L15" s="35"/>
    </row>
    <row r="16" spans="1:13" ht="25.5">
      <c r="A16" s="51" t="s">
        <v>31</v>
      </c>
      <c r="B16" s="47" t="s">
        <v>113</v>
      </c>
      <c r="C16" s="33" t="s">
        <v>28</v>
      </c>
      <c r="D16" s="54">
        <v>500</v>
      </c>
      <c r="E16" s="34"/>
      <c r="F16" s="34">
        <f>Tabela92[[#This Row],[Ilość]]*Tabela92[[#This Row],[C.j. netto]]</f>
        <v>0</v>
      </c>
      <c r="G16" s="35"/>
      <c r="H16" s="36"/>
      <c r="I16" s="35"/>
      <c r="J16" s="35"/>
      <c r="K16" s="35"/>
      <c r="L16" s="35"/>
    </row>
    <row r="17" spans="1:12" ht="25.5">
      <c r="A17" s="51" t="s">
        <v>32</v>
      </c>
      <c r="B17" s="47" t="s">
        <v>114</v>
      </c>
      <c r="C17" s="33" t="s">
        <v>28</v>
      </c>
      <c r="D17" s="54">
        <v>250</v>
      </c>
      <c r="E17" s="34"/>
      <c r="F17" s="34">
        <f>Tabela92[[#This Row],[Ilość]]*Tabela92[[#This Row],[C.j. netto]]</f>
        <v>0</v>
      </c>
      <c r="G17" s="35"/>
      <c r="H17" s="36"/>
      <c r="I17" s="35"/>
      <c r="J17" s="35"/>
      <c r="K17" s="35"/>
      <c r="L17" s="35"/>
    </row>
    <row r="18" spans="1:12">
      <c r="A18" s="51" t="s">
        <v>33</v>
      </c>
      <c r="B18" s="47" t="s">
        <v>115</v>
      </c>
      <c r="C18" s="33" t="s">
        <v>59</v>
      </c>
      <c r="D18" s="55">
        <v>1300</v>
      </c>
      <c r="E18" s="34"/>
      <c r="F18" s="34">
        <f>Tabela92[[#This Row],[Ilość]]*Tabela92[[#This Row],[C.j. netto]]</f>
        <v>0</v>
      </c>
      <c r="G18" s="35"/>
      <c r="H18" s="36"/>
      <c r="I18" s="35"/>
      <c r="J18" s="35"/>
      <c r="K18" s="35"/>
      <c r="L18" s="35"/>
    </row>
    <row r="19" spans="1:12">
      <c r="A19" s="51" t="s">
        <v>34</v>
      </c>
      <c r="B19" s="47" t="s">
        <v>116</v>
      </c>
      <c r="C19" s="33" t="s">
        <v>28</v>
      </c>
      <c r="D19" s="54">
        <v>460</v>
      </c>
      <c r="E19" s="34"/>
      <c r="F19" s="34">
        <f>Tabela92[[#This Row],[Ilość]]*Tabela92[[#This Row],[C.j. netto]]</f>
        <v>0</v>
      </c>
      <c r="G19" s="35"/>
      <c r="H19" s="36"/>
      <c r="I19" s="35"/>
      <c r="J19" s="35"/>
      <c r="K19" s="35"/>
      <c r="L19" s="35"/>
    </row>
    <row r="20" spans="1:12">
      <c r="A20" s="51" t="s">
        <v>35</v>
      </c>
      <c r="B20" s="47" t="s">
        <v>117</v>
      </c>
      <c r="C20" s="33" t="s">
        <v>28</v>
      </c>
      <c r="D20" s="54">
        <v>50</v>
      </c>
      <c r="E20" s="34"/>
      <c r="F20" s="34">
        <f>Tabela92[[#This Row],[Ilość]]*Tabela92[[#This Row],[C.j. netto]]</f>
        <v>0</v>
      </c>
      <c r="G20" s="35"/>
      <c r="H20" s="36"/>
      <c r="I20" s="35"/>
      <c r="J20" s="35"/>
      <c r="K20" s="35"/>
      <c r="L20" s="35"/>
    </row>
    <row r="21" spans="1:12">
      <c r="A21" s="51" t="s">
        <v>36</v>
      </c>
      <c r="B21" s="47" t="s">
        <v>287</v>
      </c>
      <c r="C21" s="129" t="s">
        <v>28</v>
      </c>
      <c r="D21" s="33">
        <v>50</v>
      </c>
      <c r="E21" s="85"/>
      <c r="F21" s="34">
        <f>Tabela92[[#This Row],[Ilość]]*Tabela92[[#This Row],[C.j. netto]]</f>
        <v>0</v>
      </c>
      <c r="G21" s="35"/>
      <c r="H21" s="36"/>
      <c r="I21" s="35"/>
      <c r="J21" s="35"/>
      <c r="K21" s="35"/>
      <c r="L21" s="35"/>
    </row>
    <row r="22" spans="1:12">
      <c r="A22" s="51" t="s">
        <v>37</v>
      </c>
      <c r="B22" s="47" t="s">
        <v>288</v>
      </c>
      <c r="C22" s="129" t="s">
        <v>28</v>
      </c>
      <c r="D22" s="33">
        <v>120</v>
      </c>
      <c r="E22" s="85"/>
      <c r="F22" s="34">
        <f>Tabela92[[#This Row],[Ilość]]*Tabela92[[#This Row],[C.j. netto]]</f>
        <v>0</v>
      </c>
      <c r="G22" s="35"/>
      <c r="H22" s="36"/>
      <c r="I22" s="35"/>
      <c r="J22" s="35"/>
      <c r="K22" s="35"/>
      <c r="L22" s="35"/>
    </row>
    <row r="23" spans="1:12" ht="25.5">
      <c r="A23" s="51" t="s">
        <v>38</v>
      </c>
      <c r="B23" s="47" t="s">
        <v>320</v>
      </c>
      <c r="C23" s="129" t="s">
        <v>28</v>
      </c>
      <c r="D23" s="33">
        <v>6</v>
      </c>
      <c r="E23" s="85"/>
      <c r="F23" s="34">
        <f>Tabela92[[#This Row],[Ilość]]*Tabela92[[#This Row],[C.j. netto]]</f>
        <v>0</v>
      </c>
      <c r="G23" s="35"/>
      <c r="H23" s="36"/>
      <c r="I23" s="35"/>
      <c r="J23" s="35"/>
      <c r="K23" s="35"/>
      <c r="L23" s="35"/>
    </row>
    <row r="24" spans="1:12" ht="25.5">
      <c r="A24" s="51" t="s">
        <v>39</v>
      </c>
      <c r="B24" s="47" t="s">
        <v>321</v>
      </c>
      <c r="C24" s="129" t="s">
        <v>28</v>
      </c>
      <c r="D24" s="33">
        <v>24</v>
      </c>
      <c r="E24" s="85"/>
      <c r="F24" s="34">
        <f>Tabela92[[#This Row],[Ilość]]*Tabela92[[#This Row],[C.j. netto]]</f>
        <v>0</v>
      </c>
      <c r="G24" s="35"/>
      <c r="H24" s="36"/>
      <c r="I24" s="35"/>
      <c r="J24" s="35"/>
      <c r="K24" s="35"/>
      <c r="L24" s="35"/>
    </row>
    <row r="25" spans="1:12">
      <c r="A25" s="9" t="s">
        <v>67</v>
      </c>
      <c r="B25" s="7"/>
      <c r="C25" s="25"/>
      <c r="D25" s="25"/>
      <c r="E25" s="12"/>
      <c r="F25" s="52">
        <f>SUBTOTAL(109,Tabela92[Wartość netto])</f>
        <v>0</v>
      </c>
      <c r="G25" s="12"/>
      <c r="H25" s="25"/>
      <c r="I25" s="12"/>
      <c r="J25" s="12"/>
      <c r="K25" s="12"/>
      <c r="L25" s="12"/>
    </row>
    <row r="26" spans="1:12">
      <c r="A26" s="27"/>
      <c r="B26" s="50"/>
      <c r="E26"/>
      <c r="F26" s="28"/>
      <c r="H26" s="24"/>
    </row>
    <row r="27" spans="1:12" ht="28.5">
      <c r="A27" s="140" t="s">
        <v>297</v>
      </c>
      <c r="B27" s="6" t="s">
        <v>310</v>
      </c>
      <c r="E27"/>
      <c r="F27" s="28"/>
      <c r="H27" s="24"/>
    </row>
    <row r="28" spans="1:12">
      <c r="A28" s="27"/>
      <c r="B28" s="50"/>
      <c r="E28"/>
      <c r="F28" s="28"/>
      <c r="H28" s="24"/>
    </row>
    <row r="29" spans="1:12" ht="30">
      <c r="A29" s="10" t="s">
        <v>64</v>
      </c>
      <c r="B29" s="5"/>
    </row>
    <row r="30" spans="1:12" ht="15">
      <c r="A30" s="11" t="s">
        <v>65</v>
      </c>
      <c r="B30" s="5"/>
      <c r="L30" s="17"/>
    </row>
    <row r="31" spans="1:12" ht="15">
      <c r="A31" s="11" t="s">
        <v>66</v>
      </c>
      <c r="B31" s="5"/>
      <c r="L31" s="30" t="s">
        <v>68</v>
      </c>
    </row>
    <row r="56" ht="30" customHeight="1"/>
    <row r="57" ht="30" customHeight="1"/>
    <row r="58" ht="30" customHeight="1"/>
    <row r="59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C353A-4ABD-4B3C-BA38-39BFDEF2CDC7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71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118</v>
      </c>
      <c r="C9" s="77" t="s">
        <v>28</v>
      </c>
      <c r="D9" s="79">
        <v>100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SUBTOTAL(109,Tabela93[Wartość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4682-530E-4541-BB0A-FF72C4411E37}">
  <sheetPr>
    <pageSetUpPr fitToPage="1"/>
  </sheetPr>
  <dimension ref="A1:M59"/>
  <sheetViews>
    <sheetView workbookViewId="0">
      <selection activeCell="E9" sqref="E9:E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72</v>
      </c>
      <c r="B1" s="49" t="s">
        <v>122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119</v>
      </c>
      <c r="C9" s="33" t="s">
        <v>28</v>
      </c>
      <c r="D9" s="54">
        <v>60</v>
      </c>
      <c r="E9" s="34"/>
      <c r="F9" s="34">
        <f>Tabela94[[#This Row],[Ilość]]*Tabela94[[#This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32" t="s">
        <v>269</v>
      </c>
      <c r="C10" s="33" t="s">
        <v>28</v>
      </c>
      <c r="D10" s="55">
        <v>30</v>
      </c>
      <c r="E10" s="34"/>
      <c r="F10" s="34">
        <f>Tabela94[[#This Row],[Ilość]]*Tabela94[[#This Row],[C.j. netto]]</f>
        <v>0</v>
      </c>
      <c r="G10" s="35"/>
      <c r="H10" s="36"/>
      <c r="I10" s="35"/>
      <c r="J10" s="35"/>
      <c r="K10" s="35"/>
      <c r="L10" s="37"/>
    </row>
    <row r="11" spans="1:13">
      <c r="A11" s="31" t="s">
        <v>6</v>
      </c>
      <c r="B11" s="32" t="s">
        <v>120</v>
      </c>
      <c r="C11" s="33" t="s">
        <v>28</v>
      </c>
      <c r="D11" s="54">
        <v>400</v>
      </c>
      <c r="E11" s="34"/>
      <c r="F11" s="34">
        <f>Tabela94[[#This Row],[Ilość]]*Tabela94[[#This Row],[C.j. netto]]</f>
        <v>0</v>
      </c>
      <c r="G11" s="35"/>
      <c r="H11" s="36"/>
      <c r="I11" s="56"/>
      <c r="J11" s="35"/>
      <c r="K11" s="35"/>
      <c r="L11" s="37"/>
    </row>
    <row r="12" spans="1:13">
      <c r="A12" s="31" t="s">
        <v>26</v>
      </c>
      <c r="B12" s="32" t="s">
        <v>121</v>
      </c>
      <c r="C12" s="33" t="s">
        <v>59</v>
      </c>
      <c r="D12" s="54">
        <v>450</v>
      </c>
      <c r="E12" s="34"/>
      <c r="F12" s="34">
        <f>Tabela94[[#This Row],[Ilość]]*Tabela94[[#This Row],[C.j. netto]]</f>
        <v>0</v>
      </c>
      <c r="G12" s="35"/>
      <c r="H12" s="36"/>
      <c r="I12" s="56"/>
      <c r="J12" s="35"/>
      <c r="K12" s="35"/>
      <c r="L12" s="37"/>
    </row>
    <row r="13" spans="1:13">
      <c r="A13" s="13" t="s">
        <v>67</v>
      </c>
      <c r="B13" s="14"/>
      <c r="C13" s="26"/>
      <c r="D13" s="26"/>
      <c r="E13" s="15"/>
      <c r="F13" s="29">
        <f>SUBTOTAL(109,Tabela94[Wartość netto])</f>
        <v>0</v>
      </c>
      <c r="G13" s="15"/>
      <c r="H13" s="26"/>
      <c r="I13" s="15"/>
      <c r="J13" s="15"/>
      <c r="K13" s="15"/>
      <c r="L13" s="16"/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8D9B8-2679-4426-A183-8C9DCD77357D}">
  <sheetPr>
    <pageSetUpPr fitToPage="1"/>
  </sheetPr>
  <dimension ref="A1:M57"/>
  <sheetViews>
    <sheetView workbookViewId="0">
      <selection activeCell="E9" sqref="E9:E18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73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51" t="s">
        <v>4</v>
      </c>
      <c r="B9" s="47" t="s">
        <v>123</v>
      </c>
      <c r="C9" s="33" t="s">
        <v>16</v>
      </c>
      <c r="D9" s="54">
        <v>50</v>
      </c>
      <c r="E9" s="34"/>
      <c r="F9" s="34">
        <f>Tabela95[[#This Row],[Ilość]]*Tabela95[[#This Row],[C.j. netto]]</f>
        <v>0</v>
      </c>
      <c r="G9" s="35"/>
      <c r="H9" s="36"/>
      <c r="I9" s="35"/>
      <c r="J9" s="35"/>
      <c r="K9" s="35"/>
      <c r="L9" s="35"/>
    </row>
    <row r="10" spans="1:13">
      <c r="A10" s="51" t="s">
        <v>5</v>
      </c>
      <c r="B10" s="47" t="s">
        <v>124</v>
      </c>
      <c r="C10" s="33" t="s">
        <v>16</v>
      </c>
      <c r="D10" s="54">
        <v>310</v>
      </c>
      <c r="E10" s="34"/>
      <c r="F10" s="34">
        <f>Tabela95[[#This Row],[Ilość]]*Tabela95[[#This Row],[C.j. netto]]</f>
        <v>0</v>
      </c>
      <c r="G10" s="35"/>
      <c r="H10" s="36"/>
      <c r="I10" s="35"/>
      <c r="J10" s="35"/>
      <c r="K10" s="35"/>
      <c r="L10" s="35"/>
    </row>
    <row r="11" spans="1:13">
      <c r="A11" s="51" t="s">
        <v>6</v>
      </c>
      <c r="B11" s="47" t="s">
        <v>125</v>
      </c>
      <c r="C11" s="33" t="s">
        <v>16</v>
      </c>
      <c r="D11" s="54">
        <v>50</v>
      </c>
      <c r="E11" s="34"/>
      <c r="F11" s="34">
        <f>Tabela95[[#This Row],[Ilość]]*Tabela95[[#This Row],[C.j. netto]]</f>
        <v>0</v>
      </c>
      <c r="G11" s="35"/>
      <c r="H11" s="36"/>
      <c r="I11" s="35"/>
      <c r="J11" s="35"/>
      <c r="K11" s="35"/>
      <c r="L11" s="35"/>
    </row>
    <row r="12" spans="1:13">
      <c r="A12" s="51" t="s">
        <v>26</v>
      </c>
      <c r="B12" s="47" t="s">
        <v>126</v>
      </c>
      <c r="C12" s="33" t="s">
        <v>16</v>
      </c>
      <c r="D12" s="54">
        <v>120</v>
      </c>
      <c r="E12" s="34"/>
      <c r="F12" s="34">
        <f>Tabela95[[#This Row],[Ilość]]*Tabela95[[#This Row],[C.j. netto]]</f>
        <v>0</v>
      </c>
      <c r="G12" s="35"/>
      <c r="H12" s="36"/>
      <c r="I12" s="35"/>
      <c r="J12" s="35"/>
      <c r="K12" s="35"/>
      <c r="L12" s="35"/>
    </row>
    <row r="13" spans="1:13">
      <c r="A13" s="51" t="s">
        <v>27</v>
      </c>
      <c r="B13" s="47" t="s">
        <v>127</v>
      </c>
      <c r="C13" s="33" t="s">
        <v>28</v>
      </c>
      <c r="D13" s="54">
        <v>400</v>
      </c>
      <c r="E13" s="34"/>
      <c r="F13" s="34">
        <f>Tabela95[[#This Row],[Ilość]]*Tabela95[[#This Row],[C.j. netto]]</f>
        <v>0</v>
      </c>
      <c r="G13" s="35"/>
      <c r="H13" s="36"/>
      <c r="I13" s="35"/>
      <c r="J13" s="35"/>
      <c r="K13" s="35"/>
      <c r="L13" s="35"/>
    </row>
    <row r="14" spans="1:13" ht="25.5">
      <c r="A14" s="51" t="s">
        <v>29</v>
      </c>
      <c r="B14" s="47" t="s">
        <v>128</v>
      </c>
      <c r="C14" s="33" t="s">
        <v>59</v>
      </c>
      <c r="D14" s="54">
        <v>440</v>
      </c>
      <c r="E14" s="34"/>
      <c r="F14" s="34">
        <f>Tabela95[[#This Row],[Ilość]]*Tabela95[[#This Row],[C.j. netto]]</f>
        <v>0</v>
      </c>
      <c r="G14" s="35"/>
      <c r="H14" s="36"/>
      <c r="I14" s="35"/>
      <c r="J14" s="35"/>
      <c r="K14" s="35"/>
      <c r="L14" s="35"/>
    </row>
    <row r="15" spans="1:13" ht="25.5">
      <c r="A15" s="51" t="s">
        <v>30</v>
      </c>
      <c r="B15" s="47" t="s">
        <v>129</v>
      </c>
      <c r="C15" s="33" t="s">
        <v>59</v>
      </c>
      <c r="D15" s="55">
        <v>800</v>
      </c>
      <c r="E15" s="34"/>
      <c r="F15" s="34">
        <f>Tabela95[[#This Row],[Ilość]]*Tabela95[[#This Row],[C.j. netto]]</f>
        <v>0</v>
      </c>
      <c r="G15" s="35"/>
      <c r="H15" s="36"/>
      <c r="I15" s="35"/>
      <c r="J15" s="35"/>
      <c r="K15" s="35"/>
      <c r="L15" s="35"/>
    </row>
    <row r="16" spans="1:13" ht="25.5">
      <c r="A16" s="51" t="s">
        <v>31</v>
      </c>
      <c r="B16" s="47" t="s">
        <v>130</v>
      </c>
      <c r="C16" s="33" t="s">
        <v>59</v>
      </c>
      <c r="D16" s="54">
        <v>400</v>
      </c>
      <c r="E16" s="34"/>
      <c r="F16" s="34">
        <f>Tabela95[[#This Row],[Ilość]]*Tabela95[[#This Row],[C.j. netto]]</f>
        <v>0</v>
      </c>
      <c r="G16" s="35"/>
      <c r="H16" s="36"/>
      <c r="I16" s="35"/>
      <c r="J16" s="35"/>
      <c r="K16" s="35"/>
      <c r="L16" s="35"/>
    </row>
    <row r="17" spans="1:12">
      <c r="A17" s="51" t="s">
        <v>32</v>
      </c>
      <c r="B17" s="47" t="s">
        <v>323</v>
      </c>
      <c r="C17" s="129" t="s">
        <v>16</v>
      </c>
      <c r="D17" s="33">
        <v>100</v>
      </c>
      <c r="E17" s="85"/>
      <c r="F17" s="34">
        <f>Tabela95[[#This Row],[Ilość]]*Tabela95[[#This Row],[C.j. netto]]</f>
        <v>0</v>
      </c>
      <c r="G17" s="35"/>
      <c r="H17" s="36"/>
      <c r="I17" s="35"/>
      <c r="J17" s="35"/>
      <c r="K17" s="35"/>
      <c r="L17" s="35"/>
    </row>
    <row r="18" spans="1:12" ht="38.25">
      <c r="A18" s="51" t="s">
        <v>33</v>
      </c>
      <c r="B18" s="47" t="s">
        <v>327</v>
      </c>
      <c r="C18" s="129" t="s">
        <v>16</v>
      </c>
      <c r="D18" s="33">
        <v>75</v>
      </c>
      <c r="E18" s="85"/>
      <c r="F18" s="34">
        <f>Tabela95[[#This Row],[Ilość]]*Tabela95[[#This Row],[C.j. netto]]</f>
        <v>0</v>
      </c>
      <c r="G18" s="35"/>
      <c r="H18" s="36"/>
      <c r="I18" s="35"/>
      <c r="J18" s="35"/>
      <c r="K18" s="35"/>
      <c r="L18" s="35"/>
    </row>
    <row r="19" spans="1:12">
      <c r="A19" s="9" t="s">
        <v>67</v>
      </c>
      <c r="B19" s="7"/>
      <c r="C19" s="25"/>
      <c r="D19" s="25"/>
      <c r="E19" s="12"/>
      <c r="F19" s="52">
        <f>SUBTOTAL(109,Tabela95[Wartość netto])</f>
        <v>0</v>
      </c>
      <c r="G19" s="12"/>
      <c r="H19" s="25"/>
      <c r="I19" s="12"/>
      <c r="J19" s="12"/>
      <c r="K19" s="12"/>
      <c r="L19" s="12"/>
    </row>
    <row r="20" spans="1:12">
      <c r="A20" s="27"/>
      <c r="B20" s="50"/>
      <c r="E20"/>
      <c r="F20" s="28"/>
      <c r="H20" s="24"/>
    </row>
    <row r="21" spans="1:12" ht="28.5">
      <c r="A21" s="140" t="s">
        <v>297</v>
      </c>
      <c r="B21" s="6" t="s">
        <v>342</v>
      </c>
      <c r="E21"/>
      <c r="F21" s="28"/>
      <c r="H21" s="24"/>
    </row>
    <row r="22" spans="1:12">
      <c r="A22" s="27"/>
      <c r="B22" s="50"/>
      <c r="E22"/>
      <c r="F22" s="28"/>
      <c r="H22" s="24"/>
    </row>
    <row r="23" spans="1:12" ht="30">
      <c r="A23" s="10" t="s">
        <v>64</v>
      </c>
      <c r="B23" s="5"/>
    </row>
    <row r="24" spans="1:12" ht="15">
      <c r="A24" s="11" t="s">
        <v>65</v>
      </c>
      <c r="B24" s="5"/>
      <c r="L24" s="17"/>
    </row>
    <row r="25" spans="1:12" ht="15">
      <c r="A25" s="11" t="s">
        <v>66</v>
      </c>
      <c r="B25" s="5"/>
      <c r="L25" s="30" t="s">
        <v>68</v>
      </c>
    </row>
    <row r="31" spans="1:12">
      <c r="B31"/>
      <c r="C31"/>
      <c r="D31"/>
      <c r="E31"/>
      <c r="F31"/>
    </row>
    <row r="32" spans="1:12">
      <c r="B32"/>
      <c r="C32"/>
      <c r="D32"/>
      <c r="E32"/>
      <c r="F32"/>
    </row>
    <row r="33" spans="2:6">
      <c r="B33"/>
      <c r="C33"/>
      <c r="D33"/>
      <c r="E33"/>
      <c r="F33"/>
    </row>
    <row r="34" spans="2:6">
      <c r="B34"/>
      <c r="C34"/>
      <c r="D34"/>
      <c r="E34"/>
      <c r="F34"/>
    </row>
    <row r="35" spans="2:6">
      <c r="B35"/>
      <c r="C35"/>
      <c r="D35"/>
      <c r="E35"/>
      <c r="F35"/>
    </row>
    <row r="54" ht="30" customHeight="1"/>
    <row r="55" ht="30" customHeight="1"/>
    <row r="56" ht="30" customHeight="1"/>
    <row r="57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5F18F-1482-4896-B523-9D860B3E781D}">
  <sheetPr>
    <pageSetUpPr fitToPage="1"/>
  </sheetPr>
  <dimension ref="A1:M55"/>
  <sheetViews>
    <sheetView workbookViewId="0">
      <selection activeCell="E9" sqref="E9:E1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74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51" t="s">
        <v>4</v>
      </c>
      <c r="B9" s="47" t="s">
        <v>131</v>
      </c>
      <c r="C9" s="33" t="s">
        <v>59</v>
      </c>
      <c r="D9" s="55">
        <v>5000</v>
      </c>
      <c r="E9" s="34"/>
      <c r="F9" s="34">
        <f>Tabela96[[#This Row],[Ilość]]*Tabela96[[#This Row],[C.j. netto]]</f>
        <v>0</v>
      </c>
      <c r="G9" s="35"/>
      <c r="H9" s="36"/>
      <c r="I9" s="35"/>
      <c r="J9" s="35"/>
      <c r="K9" s="35"/>
      <c r="L9" s="35"/>
    </row>
    <row r="10" spans="1:13" ht="25.5">
      <c r="A10" s="51" t="s">
        <v>5</v>
      </c>
      <c r="B10" s="47" t="s">
        <v>132</v>
      </c>
      <c r="C10" s="33" t="s">
        <v>59</v>
      </c>
      <c r="D10" s="54">
        <v>100</v>
      </c>
      <c r="E10" s="34"/>
      <c r="F10" s="34">
        <f>Tabela96[[#This Row],[Ilość]]*Tabela96[[#This Row],[C.j. netto]]</f>
        <v>0</v>
      </c>
      <c r="G10" s="35"/>
      <c r="H10" s="36"/>
      <c r="I10" s="35"/>
      <c r="J10" s="35"/>
      <c r="K10" s="35"/>
      <c r="L10" s="35"/>
    </row>
    <row r="11" spans="1:13" ht="25.5">
      <c r="A11" s="51" t="s">
        <v>6</v>
      </c>
      <c r="B11" s="47" t="s">
        <v>133</v>
      </c>
      <c r="C11" s="33" t="s">
        <v>59</v>
      </c>
      <c r="D11" s="54">
        <v>350</v>
      </c>
      <c r="E11" s="34"/>
      <c r="F11" s="34">
        <f>Tabela96[[#This Row],[Ilość]]*Tabela96[[#This Row],[C.j. netto]]</f>
        <v>0</v>
      </c>
      <c r="G11" s="35"/>
      <c r="H11" s="36"/>
      <c r="I11" s="35"/>
      <c r="J11" s="35"/>
      <c r="K11" s="35"/>
      <c r="L11" s="35"/>
    </row>
    <row r="12" spans="1:13" ht="25.5">
      <c r="A12" s="51" t="s">
        <v>26</v>
      </c>
      <c r="B12" s="47" t="s">
        <v>134</v>
      </c>
      <c r="C12" s="33" t="s">
        <v>59</v>
      </c>
      <c r="D12" s="54">
        <v>350</v>
      </c>
      <c r="E12" s="34"/>
      <c r="F12" s="34">
        <f>Tabela96[[#This Row],[Ilość]]*Tabela96[[#This Row],[C.j. netto]]</f>
        <v>0</v>
      </c>
      <c r="G12" s="35"/>
      <c r="H12" s="36"/>
      <c r="I12" s="35"/>
      <c r="J12" s="35"/>
      <c r="K12" s="35"/>
      <c r="L12" s="35"/>
    </row>
    <row r="13" spans="1:13">
      <c r="A13" s="51" t="s">
        <v>27</v>
      </c>
      <c r="B13" s="47" t="s">
        <v>135</v>
      </c>
      <c r="C13" s="33" t="s">
        <v>59</v>
      </c>
      <c r="D13" s="54">
        <v>400</v>
      </c>
      <c r="E13" s="34"/>
      <c r="F13" s="34">
        <f>Tabela96[[#This Row],[Ilość]]*Tabela96[[#This Row],[C.j. netto]]</f>
        <v>0</v>
      </c>
      <c r="G13" s="35"/>
      <c r="H13" s="36"/>
      <c r="I13" s="35"/>
      <c r="J13" s="35"/>
      <c r="K13" s="35"/>
      <c r="L13" s="35"/>
    </row>
    <row r="14" spans="1:13">
      <c r="A14" s="51" t="s">
        <v>29</v>
      </c>
      <c r="B14" s="47" t="s">
        <v>136</v>
      </c>
      <c r="C14" s="33" t="s">
        <v>59</v>
      </c>
      <c r="D14" s="54">
        <v>10</v>
      </c>
      <c r="E14" s="34"/>
      <c r="F14" s="34">
        <f>Tabela96[[#This Row],[Ilość]]*Tabela96[[#This Row],[C.j. netto]]</f>
        <v>0</v>
      </c>
      <c r="G14" s="35"/>
      <c r="H14" s="36"/>
      <c r="I14" s="35"/>
      <c r="J14" s="35"/>
      <c r="K14" s="35"/>
      <c r="L14" s="35"/>
    </row>
    <row r="15" spans="1:13" ht="25.5">
      <c r="A15" s="51" t="s">
        <v>30</v>
      </c>
      <c r="B15" s="47" t="s">
        <v>137</v>
      </c>
      <c r="C15" s="33" t="s">
        <v>59</v>
      </c>
      <c r="D15" s="55">
        <v>60</v>
      </c>
      <c r="E15" s="34"/>
      <c r="F15" s="34">
        <f>Tabela96[[#This Row],[Ilość]]*Tabela96[[#This Row],[C.j. netto]]</f>
        <v>0</v>
      </c>
      <c r="G15" s="35"/>
      <c r="H15" s="36"/>
      <c r="I15" s="35"/>
      <c r="J15" s="35"/>
      <c r="K15" s="35"/>
      <c r="L15" s="35"/>
    </row>
    <row r="16" spans="1:13" ht="25.5">
      <c r="A16" s="51" t="s">
        <v>31</v>
      </c>
      <c r="B16" s="47" t="s">
        <v>138</v>
      </c>
      <c r="C16" s="33" t="s">
        <v>139</v>
      </c>
      <c r="D16" s="54">
        <v>60</v>
      </c>
      <c r="E16" s="34"/>
      <c r="F16" s="34">
        <f>Tabela96[[#This Row],[Ilość]]*Tabela96[[#This Row],[C.j. netto]]</f>
        <v>0</v>
      </c>
      <c r="G16" s="35"/>
      <c r="H16" s="36"/>
      <c r="I16" s="35"/>
      <c r="J16" s="35"/>
      <c r="K16" s="35"/>
      <c r="L16" s="35"/>
    </row>
    <row r="17" spans="1:12">
      <c r="A17" s="9" t="s">
        <v>67</v>
      </c>
      <c r="B17" s="7"/>
      <c r="C17" s="25"/>
      <c r="D17" s="25"/>
      <c r="E17" s="12"/>
      <c r="F17" s="52">
        <f>SUBTOTAL(109,Tabela96[Wartość netto])</f>
        <v>0</v>
      </c>
      <c r="G17" s="12"/>
      <c r="H17" s="25"/>
      <c r="I17" s="12"/>
      <c r="J17" s="12"/>
      <c r="K17" s="12"/>
      <c r="L17" s="12"/>
    </row>
    <row r="18" spans="1:12">
      <c r="A18" s="27"/>
      <c r="B18" s="50"/>
      <c r="E18"/>
      <c r="F18" s="28"/>
      <c r="H18" s="24"/>
    </row>
    <row r="19" spans="1:12" ht="28.5">
      <c r="A19" s="140" t="s">
        <v>297</v>
      </c>
      <c r="B19" s="6" t="s">
        <v>310</v>
      </c>
      <c r="E19"/>
      <c r="F19" s="28"/>
      <c r="H19" s="24"/>
    </row>
    <row r="20" spans="1:12">
      <c r="A20" s="27"/>
      <c r="B20" s="50"/>
      <c r="E20"/>
      <c r="F20" s="28"/>
      <c r="H20" s="24"/>
    </row>
    <row r="21" spans="1:12" ht="30">
      <c r="A21" s="10" t="s">
        <v>64</v>
      </c>
      <c r="B21" s="5"/>
    </row>
    <row r="22" spans="1:12" ht="15">
      <c r="A22" s="11" t="s">
        <v>65</v>
      </c>
      <c r="B22" s="5"/>
      <c r="L22" s="17"/>
    </row>
    <row r="23" spans="1:12" ht="15">
      <c r="A23" s="11" t="s">
        <v>66</v>
      </c>
      <c r="B23" s="5"/>
      <c r="L23" s="30" t="s">
        <v>68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0D123-F488-49D9-9AC6-AD661A2CB4DB}">
  <sheetPr>
    <pageSetUpPr fitToPage="1"/>
  </sheetPr>
  <dimension ref="A1:M59"/>
  <sheetViews>
    <sheetView workbookViewId="0">
      <selection activeCell="F18" sqref="F18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75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9" t="s">
        <v>4</v>
      </c>
      <c r="B9" s="78" t="s">
        <v>141</v>
      </c>
      <c r="C9" s="77" t="s">
        <v>140</v>
      </c>
      <c r="D9" s="84">
        <v>16000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SUBTOTAL(109,Tabela97[Wartość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22C5-8F2A-4B8F-973E-BB319091E598}">
  <sheetPr>
    <pageSetUpPr fitToPage="1"/>
  </sheetPr>
  <dimension ref="A1:M59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76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142</v>
      </c>
      <c r="C9" s="77" t="s">
        <v>143</v>
      </c>
      <c r="D9" s="84">
        <v>60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SUBTOTAL(109,Tabela98[Wartość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3B69-A112-4B46-A629-190F0C09ED59}">
  <sheetPr>
    <pageSetUpPr fitToPage="1"/>
  </sheetPr>
  <dimension ref="A1:M60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89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144</v>
      </c>
      <c r="C9" s="33" t="s">
        <v>60</v>
      </c>
      <c r="D9" s="54">
        <v>30</v>
      </c>
      <c r="E9" s="34"/>
      <c r="F9" s="34">
        <f>Tabela99[[#This Row],[Ilość]]*Tabela99[[#This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32" t="s">
        <v>145</v>
      </c>
      <c r="C10" s="33" t="s">
        <v>60</v>
      </c>
      <c r="D10" s="55">
        <v>510</v>
      </c>
      <c r="E10" s="34"/>
      <c r="F10" s="34">
        <f>Tabela99[[#This Row],[Ilość]]*Tabela99[[#This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SUBTOTAL(109,Tabela99[Wartość netto])</f>
        <v>0</v>
      </c>
      <c r="G11" s="15"/>
      <c r="H11" s="26"/>
      <c r="I11" s="15"/>
      <c r="J11" s="15"/>
      <c r="K11" s="15"/>
      <c r="L11" s="16"/>
    </row>
    <row r="13" spans="1:13" ht="28.5">
      <c r="A13" s="140" t="s">
        <v>297</v>
      </c>
      <c r="B13" s="6" t="s">
        <v>310</v>
      </c>
    </row>
    <row r="14" spans="1:13" ht="15">
      <c r="A14" s="140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62E1-3CD9-43BC-9ACE-36CF80CDB492}">
  <sheetPr>
    <pageSetUpPr fitToPage="1"/>
  </sheetPr>
  <dimension ref="A1:M60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77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146</v>
      </c>
      <c r="C9" s="33" t="s">
        <v>16</v>
      </c>
      <c r="D9" s="54">
        <v>70</v>
      </c>
      <c r="E9" s="34"/>
      <c r="F9" s="34">
        <f>Tabela100[[#This Row],[Ilość]]*Tabela100[[#This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32" t="s">
        <v>147</v>
      </c>
      <c r="C10" s="33" t="s">
        <v>16</v>
      </c>
      <c r="D10" s="55">
        <v>35</v>
      </c>
      <c r="E10" s="34"/>
      <c r="F10" s="34">
        <f>Tabela100[[#This Row],[Ilość]]*Tabela100[[#This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SUBTOTAL(109,Tabela100[Wartość netto])</f>
        <v>0</v>
      </c>
      <c r="G11" s="15"/>
      <c r="H11" s="26"/>
      <c r="I11" s="15"/>
      <c r="J11" s="15"/>
      <c r="K11" s="15"/>
      <c r="L11" s="16"/>
    </row>
    <row r="13" spans="1:13" ht="28.5">
      <c r="A13" s="140" t="s">
        <v>297</v>
      </c>
      <c r="B13" s="6" t="s">
        <v>310</v>
      </c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D3840-C1A8-499F-B369-20E12656C4B3}">
  <sheetPr>
    <pageSetUpPr fitToPage="1"/>
  </sheetPr>
  <dimension ref="A1:M59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17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93</v>
      </c>
      <c r="C9" s="77" t="s">
        <v>94</v>
      </c>
      <c r="D9" s="79">
        <v>10</v>
      </c>
      <c r="E9" s="80"/>
      <c r="F9" s="80">
        <f>Tabela83[[#This Row],[Ilość]]*Tabela83[[#This Row],[C.j. netto]]</f>
        <v>0</v>
      </c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SUBTOTAL(109,Tabela83[Wartość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9BC0-9060-48AF-A5E0-FAAA783A2CE0}">
  <sheetPr>
    <pageSetUpPr fitToPage="1"/>
  </sheetPr>
  <dimension ref="A1:M59"/>
  <sheetViews>
    <sheetView tabSelected="1"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80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9">
        <v>1</v>
      </c>
      <c r="B9" s="78" t="s">
        <v>148</v>
      </c>
      <c r="C9" s="77" t="s">
        <v>59</v>
      </c>
      <c r="D9" s="84">
        <v>70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SUBTOTAL(109,Tabela101[Wartość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052E-3BCA-4D52-993C-3B833919B985}">
  <sheetPr>
    <pageSetUpPr fitToPage="1"/>
  </sheetPr>
  <dimension ref="A1:M59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81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149</v>
      </c>
      <c r="C9" s="33" t="s">
        <v>16</v>
      </c>
      <c r="D9" s="54">
        <v>100</v>
      </c>
      <c r="E9" s="34"/>
      <c r="F9" s="34">
        <f>Tabela102[[#This Row],[Ilość]]*Tabela102[[#This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32" t="s">
        <v>150</v>
      </c>
      <c r="C10" s="33" t="s">
        <v>16</v>
      </c>
      <c r="D10" s="55">
        <v>150</v>
      </c>
      <c r="E10" s="34"/>
      <c r="F10" s="34">
        <f>Tabela102[[#This Row],[Ilość]]*Tabela102[[#This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SUBTOTAL(109,Tabela102[Wartość netto])</f>
        <v>0</v>
      </c>
      <c r="G11" s="15"/>
      <c r="H11" s="26"/>
      <c r="I11" s="15"/>
      <c r="J11" s="15"/>
      <c r="K11" s="15"/>
      <c r="L11" s="16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E2F0-F822-4726-9BD8-2F9F8B7AA8C6}">
  <sheetPr>
    <pageSetUpPr fitToPage="1"/>
  </sheetPr>
  <dimension ref="A1:M59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82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9" t="s">
        <v>4</v>
      </c>
      <c r="B9" s="78" t="s">
        <v>151</v>
      </c>
      <c r="C9" s="77" t="s">
        <v>16</v>
      </c>
      <c r="D9" s="84">
        <v>350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SUBTOTAL(109,Tabela103[Wartość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2754-0D59-4170-B7D5-A4AD86F0D59C}">
  <sheetPr>
    <pageSetUpPr fitToPage="1"/>
  </sheetPr>
  <dimension ref="A1:M59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38.25">
      <c r="A9" s="79" t="s">
        <v>4</v>
      </c>
      <c r="B9" s="78" t="s">
        <v>152</v>
      </c>
      <c r="C9" s="77" t="s">
        <v>16</v>
      </c>
      <c r="D9" s="84">
        <v>55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SUBTOTAL(109,Tabela104[Wartość netto])</f>
        <v>0</v>
      </c>
      <c r="G10" s="15"/>
      <c r="H10" s="26"/>
      <c r="I10" s="15"/>
      <c r="J10" s="15"/>
      <c r="K10" s="15"/>
      <c r="L10" s="16"/>
    </row>
    <row r="12" spans="1:13" ht="30">
      <c r="A12" s="10" t="s">
        <v>64</v>
      </c>
      <c r="B12" s="5"/>
    </row>
    <row r="13" spans="1:13" ht="15">
      <c r="A13" s="11" t="s">
        <v>65</v>
      </c>
      <c r="B13" s="5"/>
      <c r="L13" s="17"/>
    </row>
    <row r="14" spans="1:13" ht="15">
      <c r="A14" s="11" t="s">
        <v>66</v>
      </c>
      <c r="B14" s="5"/>
      <c r="L14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06F7-BAA6-4ABC-82F2-4C56DB88419C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153</v>
      </c>
      <c r="C9" s="77" t="s">
        <v>28</v>
      </c>
      <c r="D9" s="84">
        <v>90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SUBTOTAL(109,Tabela105[Wartość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2366C-58E0-4667-92D6-4B40EEC79A08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85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154</v>
      </c>
      <c r="C9" s="77" t="s">
        <v>28</v>
      </c>
      <c r="D9" s="84">
        <v>250</v>
      </c>
      <c r="E9" s="99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SUBTOTAL(109,Tabela106[Wartość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71CB-5159-4CE9-9A5E-23D4E507477B}">
  <sheetPr>
    <pageSetUpPr fitToPage="1"/>
  </sheetPr>
  <dimension ref="A1:M62"/>
  <sheetViews>
    <sheetView workbookViewId="0">
      <selection activeCell="E9" sqref="E9:E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86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5" t="s">
        <v>4</v>
      </c>
      <c r="B9" s="62" t="s">
        <v>155</v>
      </c>
      <c r="C9" s="54" t="s">
        <v>16</v>
      </c>
      <c r="D9" s="54">
        <v>10</v>
      </c>
      <c r="E9" s="60"/>
      <c r="F9" s="60">
        <f>Tabela107[[#This Row],[Ilość]]*Tabela107[[#This Row],[C.j. netto]]</f>
        <v>0</v>
      </c>
      <c r="G9" s="35"/>
      <c r="H9" s="36"/>
      <c r="I9" s="35"/>
      <c r="J9" s="35"/>
      <c r="K9" s="35"/>
      <c r="L9" s="37"/>
    </row>
    <row r="10" spans="1:13" ht="25.5">
      <c r="A10" s="65" t="s">
        <v>5</v>
      </c>
      <c r="B10" s="62" t="s">
        <v>156</v>
      </c>
      <c r="C10" s="54" t="s">
        <v>16</v>
      </c>
      <c r="D10" s="54">
        <v>40</v>
      </c>
      <c r="E10" s="60"/>
      <c r="F10" s="60">
        <f>Tabela107[[#This Row],[Ilość]]*Tabela107[[#This Row],[C.j. netto]]</f>
        <v>0</v>
      </c>
      <c r="G10" s="35"/>
      <c r="H10" s="36"/>
      <c r="I10" s="56"/>
      <c r="J10" s="35"/>
      <c r="K10" s="35"/>
      <c r="L10" s="37"/>
    </row>
    <row r="11" spans="1:13" ht="25.5">
      <c r="A11" s="61" t="s">
        <v>6</v>
      </c>
      <c r="B11" s="62" t="s">
        <v>157</v>
      </c>
      <c r="C11" s="54" t="s">
        <v>16</v>
      </c>
      <c r="D11" s="54">
        <v>150</v>
      </c>
      <c r="E11" s="60"/>
      <c r="F11" s="60">
        <f>Tabela107[[#This Row],[Ilość]]*Tabela107[[#This Row],[C.j. netto]]</f>
        <v>0</v>
      </c>
      <c r="G11" s="35"/>
      <c r="H11" s="36"/>
      <c r="I11" s="35"/>
      <c r="J11" s="35"/>
      <c r="K11" s="35"/>
      <c r="L11" s="37"/>
    </row>
    <row r="12" spans="1:13">
      <c r="A12" s="88" t="s">
        <v>67</v>
      </c>
      <c r="B12" s="67"/>
      <c r="C12" s="57"/>
      <c r="D12" s="57"/>
      <c r="E12" s="86"/>
      <c r="F12" s="87">
        <f>SUBTOTAL(109,Tabela107[Wartość netto])</f>
        <v>0</v>
      </c>
      <c r="G12" s="15"/>
      <c r="H12" s="26"/>
      <c r="I12" s="15"/>
      <c r="J12" s="15"/>
      <c r="K12" s="15"/>
      <c r="L12" s="16"/>
    </row>
    <row r="13" spans="1:13">
      <c r="A13" s="127"/>
      <c r="B13" s="128"/>
      <c r="C13" s="124"/>
      <c r="D13" s="124"/>
      <c r="E13" s="125"/>
      <c r="F13" s="126"/>
      <c r="H13" s="24"/>
    </row>
    <row r="14" spans="1:13" ht="28.5">
      <c r="A14" s="140" t="s">
        <v>297</v>
      </c>
      <c r="B14" s="6" t="s">
        <v>298</v>
      </c>
      <c r="C14" s="124"/>
      <c r="D14" s="124"/>
      <c r="E14" s="125"/>
      <c r="F14" s="126"/>
      <c r="H14" s="24"/>
    </row>
    <row r="15" spans="1:13">
      <c r="A15" s="127"/>
      <c r="B15" s="128"/>
      <c r="C15" s="124"/>
      <c r="D15" s="124"/>
      <c r="E15" s="125"/>
      <c r="F15" s="126"/>
      <c r="H15" s="24"/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87E8-167D-4333-9B6F-6DF95206969A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344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158</v>
      </c>
      <c r="C9" s="77" t="s">
        <v>16</v>
      </c>
      <c r="D9" s="84">
        <v>75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SUBTOTAL(109,Tabela108[Wartość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42F4-B542-4D7A-B61B-7F3123107CF2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345</v>
      </c>
      <c r="B1" s="49" t="s">
        <v>273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9" t="s">
        <v>4</v>
      </c>
      <c r="B9" s="78" t="s">
        <v>272</v>
      </c>
      <c r="C9" s="77" t="s">
        <v>59</v>
      </c>
      <c r="D9" s="84">
        <v>650</v>
      </c>
      <c r="E9" s="99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SUBTOTAL(109,Tabela109[Wartość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FC7CD-1257-4122-8591-ADB5E97F7A3B}">
  <sheetPr>
    <pageSetUpPr fitToPage="1"/>
  </sheetPr>
  <dimension ref="A1:M55"/>
  <sheetViews>
    <sheetView workbookViewId="0">
      <selection activeCell="E9" sqref="E9:E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346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51" t="s">
        <v>4</v>
      </c>
      <c r="B9" s="47" t="s">
        <v>159</v>
      </c>
      <c r="C9" s="33" t="s">
        <v>16</v>
      </c>
      <c r="D9" s="54">
        <v>60</v>
      </c>
      <c r="E9" s="34"/>
      <c r="F9" s="34">
        <f>Tabela110[[#This Row],[Ilość]]*Tabela110[[#This Row],[C.j. netto]]</f>
        <v>0</v>
      </c>
      <c r="G9" s="35"/>
      <c r="H9" s="36"/>
      <c r="I9" s="35"/>
      <c r="J9" s="35"/>
      <c r="K9" s="35"/>
      <c r="L9" s="35"/>
    </row>
    <row r="10" spans="1:13">
      <c r="A10" s="51" t="s">
        <v>5</v>
      </c>
      <c r="B10" s="47" t="s">
        <v>160</v>
      </c>
      <c r="C10" s="33" t="s">
        <v>16</v>
      </c>
      <c r="D10" s="54">
        <v>85</v>
      </c>
      <c r="E10" s="34"/>
      <c r="F10" s="34">
        <f>Tabela110[[#This Row],[Ilość]]*Tabela110[[#This Row],[C.j. netto]]</f>
        <v>0</v>
      </c>
      <c r="G10" s="35"/>
      <c r="H10" s="36"/>
      <c r="I10" s="35"/>
      <c r="J10" s="35"/>
      <c r="K10" s="35"/>
      <c r="L10" s="35"/>
    </row>
    <row r="11" spans="1:13">
      <c r="A11" s="51" t="s">
        <v>6</v>
      </c>
      <c r="B11" s="47" t="s">
        <v>161</v>
      </c>
      <c r="C11" s="33" t="s">
        <v>16</v>
      </c>
      <c r="D11" s="54">
        <v>85</v>
      </c>
      <c r="E11" s="34"/>
      <c r="F11" s="34">
        <f>Tabela110[[#This Row],[Ilość]]*Tabela110[[#This Row],[C.j. netto]]</f>
        <v>0</v>
      </c>
      <c r="G11" s="35"/>
      <c r="H11" s="36"/>
      <c r="I11" s="35"/>
      <c r="J11" s="35"/>
      <c r="K11" s="35"/>
      <c r="L11" s="35"/>
    </row>
    <row r="12" spans="1:13">
      <c r="A12" s="9" t="s">
        <v>67</v>
      </c>
      <c r="B12" s="7"/>
      <c r="C12" s="25"/>
      <c r="D12" s="25"/>
      <c r="E12" s="12"/>
      <c r="F12" s="52">
        <f>SUBTOTAL(109,Tabela110[Wartość netto])</f>
        <v>0</v>
      </c>
      <c r="G12" s="12"/>
      <c r="H12" s="25"/>
      <c r="I12" s="12"/>
      <c r="J12" s="12"/>
      <c r="K12" s="12"/>
      <c r="L12" s="12"/>
    </row>
    <row r="13" spans="1:13">
      <c r="A13" s="27"/>
      <c r="B13" s="50"/>
      <c r="E13"/>
      <c r="F13" s="28"/>
      <c r="H13" s="24"/>
    </row>
    <row r="14" spans="1:13" ht="28.5">
      <c r="A14" s="140" t="s">
        <v>297</v>
      </c>
      <c r="B14" s="6" t="s">
        <v>310</v>
      </c>
      <c r="E14"/>
      <c r="F14" s="28"/>
      <c r="H14" s="24"/>
    </row>
    <row r="15" spans="1:13">
      <c r="A15" s="27"/>
      <c r="B15" s="50"/>
      <c r="E15"/>
      <c r="F15" s="28"/>
      <c r="H15" s="24"/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3CCB-AF47-430A-AC5F-37C82D5A3601}">
  <sheetPr>
    <pageSetUpPr fitToPage="1"/>
  </sheetPr>
  <dimension ref="A1:M59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18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160" t="s">
        <v>313</v>
      </c>
      <c r="C9" s="161" t="s">
        <v>16</v>
      </c>
      <c r="D9" s="161">
        <v>10</v>
      </c>
      <c r="E9" s="162"/>
      <c r="F9" s="162">
        <f>Tabela84[[#This Row],[Ilość]]*Tabela84[[#This Row],[C.j. netto]]</f>
        <v>0</v>
      </c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SUBTOTAL(109,Tabela84[Wartość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88979-8616-424E-84E9-E8AB445E06B8}">
  <sheetPr>
    <pageSetUpPr fitToPage="1"/>
  </sheetPr>
  <dimension ref="A1:M60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347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7" t="s">
        <v>4</v>
      </c>
      <c r="B9" s="81" t="s">
        <v>162</v>
      </c>
      <c r="C9" s="77" t="s">
        <v>16</v>
      </c>
      <c r="D9" s="77">
        <v>160</v>
      </c>
      <c r="E9" s="80"/>
      <c r="F9" s="85">
        <f>Tabela111[[#This Row],[Ilość]]*Tabela111[[#This Row],[C.j. netto]]</f>
        <v>0</v>
      </c>
      <c r="G9" s="35"/>
      <c r="H9" s="36"/>
      <c r="I9" s="35"/>
      <c r="J9" s="35"/>
      <c r="K9" s="35"/>
      <c r="L9" s="37"/>
    </row>
    <row r="10" spans="1:13">
      <c r="A10" s="77" t="s">
        <v>5</v>
      </c>
      <c r="B10" s="81" t="s">
        <v>163</v>
      </c>
      <c r="C10" s="77" t="s">
        <v>16</v>
      </c>
      <c r="D10" s="77">
        <v>160</v>
      </c>
      <c r="E10" s="80"/>
      <c r="F10" s="85">
        <f>Tabela111[[#This Row],[Ilość]]*Tabela111[[#This Row],[C.j. netto]]</f>
        <v>0</v>
      </c>
      <c r="G10" s="35"/>
      <c r="H10" s="36"/>
      <c r="I10" s="35"/>
      <c r="J10" s="35"/>
      <c r="K10" s="35"/>
      <c r="L10" s="37"/>
    </row>
    <row r="11" spans="1:13">
      <c r="A11" s="73" t="s">
        <v>67</v>
      </c>
      <c r="B11" s="74"/>
      <c r="C11" s="75"/>
      <c r="D11" s="75"/>
      <c r="E11" s="82"/>
      <c r="F11" s="29">
        <f>SUBTOTAL(109,Tabela111[Wartość netto])</f>
        <v>0</v>
      </c>
      <c r="G11" s="15"/>
      <c r="H11" s="26"/>
      <c r="I11" s="15"/>
      <c r="J11" s="15"/>
      <c r="K11" s="15"/>
      <c r="L11" s="16"/>
    </row>
    <row r="13" spans="1:13" ht="28.5">
      <c r="A13" s="140" t="s">
        <v>297</v>
      </c>
      <c r="B13" s="6" t="s">
        <v>310</v>
      </c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2B23-30ED-4D3C-B720-A46CBE711DBA}">
  <sheetPr>
    <pageSetUpPr fitToPage="1"/>
  </sheetPr>
  <dimension ref="A1:M58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348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7" t="s">
        <v>4</v>
      </c>
      <c r="B9" s="47" t="s">
        <v>192</v>
      </c>
      <c r="C9" s="33" t="s">
        <v>79</v>
      </c>
      <c r="D9" s="55">
        <v>250</v>
      </c>
      <c r="E9" s="34"/>
      <c r="F9" s="85">
        <f>Tabela112[[#This Row],[C.j. netto]]*Tabela112[[#This Row],[Ilość]]</f>
        <v>0</v>
      </c>
      <c r="G9" s="35"/>
      <c r="H9" s="36"/>
      <c r="I9" s="35"/>
      <c r="J9" s="35"/>
      <c r="K9" s="35"/>
      <c r="L9" s="37"/>
    </row>
    <row r="10" spans="1:13">
      <c r="A10" s="73" t="s">
        <v>67</v>
      </c>
      <c r="B10" s="74"/>
      <c r="C10" s="75"/>
      <c r="D10" s="75"/>
      <c r="E10" s="82"/>
      <c r="F10" s="29">
        <f>SUBTOTAL(109,Tabela112[Wartość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6" ht="30" customHeight="1"/>
    <row r="57" ht="30" customHeight="1"/>
    <row r="58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57F1-3EA6-4A40-9965-AA4B850A9023}">
  <sheetPr>
    <pageSetUpPr fitToPage="1"/>
  </sheetPr>
  <dimension ref="A1:M60"/>
  <sheetViews>
    <sheetView workbookViewId="0">
      <selection activeCell="E9" sqref="E9:E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349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331</v>
      </c>
      <c r="C9" s="33" t="s">
        <v>28</v>
      </c>
      <c r="D9" s="54">
        <v>12</v>
      </c>
      <c r="E9" s="34"/>
      <c r="F9" s="34">
        <f>Tabela113[[#This Row],[Ilość]]*Tabela113[[#This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32" t="s">
        <v>332</v>
      </c>
      <c r="C10" s="33" t="s">
        <v>28</v>
      </c>
      <c r="D10" s="55">
        <v>24</v>
      </c>
      <c r="E10" s="34"/>
      <c r="F10" s="34">
        <f>Tabela113[[#This Row],[Ilość]]*Tabela113[[#This Row],[C.j. netto]]</f>
        <v>0</v>
      </c>
      <c r="G10" s="35"/>
      <c r="H10" s="36"/>
      <c r="I10" s="35"/>
      <c r="J10" s="35"/>
      <c r="K10" s="35"/>
      <c r="L10" s="37"/>
    </row>
    <row r="11" spans="1:13">
      <c r="A11" s="31" t="s">
        <v>6</v>
      </c>
      <c r="B11" s="32" t="s">
        <v>333</v>
      </c>
      <c r="C11" s="33" t="s">
        <v>28</v>
      </c>
      <c r="D11" s="54">
        <v>85</v>
      </c>
      <c r="E11" s="34"/>
      <c r="F11" s="34">
        <f>Tabela113[[#This Row],[Ilość]]*Tabela113[[#This Row],[C.j. netto]]</f>
        <v>0</v>
      </c>
      <c r="G11" s="35"/>
      <c r="H11" s="36"/>
      <c r="I11" s="56"/>
      <c r="J11" s="35"/>
      <c r="K11" s="35"/>
      <c r="L11" s="37"/>
    </row>
    <row r="12" spans="1:13">
      <c r="A12" s="31" t="s">
        <v>26</v>
      </c>
      <c r="B12" s="32" t="s">
        <v>334</v>
      </c>
      <c r="C12" s="33" t="s">
        <v>28</v>
      </c>
      <c r="D12" s="54">
        <v>150</v>
      </c>
      <c r="E12" s="34"/>
      <c r="F12" s="34">
        <f>Tabela113[[#This Row],[Ilość]]*Tabela113[[#This Row],[C.j. netto]]</f>
        <v>0</v>
      </c>
      <c r="G12" s="35"/>
      <c r="H12" s="36"/>
      <c r="I12" s="56"/>
      <c r="J12" s="35"/>
      <c r="K12" s="35"/>
      <c r="L12" s="37"/>
    </row>
    <row r="13" spans="1:13">
      <c r="A13" s="13" t="s">
        <v>67</v>
      </c>
      <c r="B13" s="14"/>
      <c r="C13" s="26"/>
      <c r="D13" s="26"/>
      <c r="E13" s="15"/>
      <c r="F13" s="29">
        <f>SUBTOTAL(109,Tabela113[Wartość netto])</f>
        <v>0</v>
      </c>
      <c r="G13" s="15"/>
      <c r="H13" s="26"/>
      <c r="I13" s="15"/>
      <c r="J13" s="15"/>
      <c r="K13" s="15"/>
      <c r="L13" s="16"/>
    </row>
    <row r="15" spans="1:13" ht="57">
      <c r="A15" s="140" t="s">
        <v>297</v>
      </c>
      <c r="B15" s="6" t="s">
        <v>335</v>
      </c>
    </row>
    <row r="17" spans="1:12" ht="30">
      <c r="A17" s="10" t="s">
        <v>64</v>
      </c>
      <c r="B17" s="5"/>
    </row>
    <row r="18" spans="1:12" ht="15">
      <c r="A18" s="11" t="s">
        <v>65</v>
      </c>
      <c r="B18" s="5"/>
      <c r="L18" s="17"/>
    </row>
    <row r="19" spans="1:12" ht="15">
      <c r="A19" s="11" t="s">
        <v>66</v>
      </c>
      <c r="B19" s="5"/>
      <c r="L19" s="30" t="s">
        <v>68</v>
      </c>
    </row>
    <row r="26" spans="1:12">
      <c r="H26" s="2"/>
    </row>
    <row r="27" spans="1:12">
      <c r="H27" s="2"/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1D752-7B50-4EAB-9954-EEAB3180DFDE}">
  <sheetPr>
    <pageSetUpPr fitToPage="1"/>
  </sheetPr>
  <dimension ref="A1:M60"/>
  <sheetViews>
    <sheetView workbookViewId="0">
      <selection activeCell="B3" sqref="B3:E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398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9" t="s">
        <v>4</v>
      </c>
      <c r="B9" s="78" t="s">
        <v>164</v>
      </c>
      <c r="C9" s="77" t="s">
        <v>28</v>
      </c>
      <c r="D9" s="84">
        <v>220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SUBTOTAL(109,Tabela114[Wartość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4EFC0-CBBC-405C-842B-24531847155F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350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9" t="s">
        <v>4</v>
      </c>
      <c r="B9" s="78" t="s">
        <v>165</v>
      </c>
      <c r="C9" s="77" t="s">
        <v>59</v>
      </c>
      <c r="D9" s="84">
        <v>24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SUBTOTAL(109,Tabela115[Wartość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C56F-51FD-4704-820F-0FA3E4800A6B}">
  <sheetPr>
    <pageSetUpPr fitToPage="1"/>
  </sheetPr>
  <dimension ref="A1:M60"/>
  <sheetViews>
    <sheetView workbookViewId="0">
      <selection activeCell="E10" sqref="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351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45" t="s">
        <v>166</v>
      </c>
      <c r="C9" s="130" t="s">
        <v>28</v>
      </c>
      <c r="D9" s="91">
        <v>500</v>
      </c>
      <c r="E9" s="46"/>
      <c r="F9" s="46">
        <f>Tabela116[[#This Row],[Ilość]]*Tabela116[[#This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45" t="s">
        <v>167</v>
      </c>
      <c r="C10" s="130" t="s">
        <v>28</v>
      </c>
      <c r="D10" s="131">
        <v>5500</v>
      </c>
      <c r="E10" s="46"/>
      <c r="F10" s="46">
        <f>Tabela116[[#This Row],[Ilość]]*Tabela116[[#This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SUBTOTAL(109,Tabela116[Wartość netto])</f>
        <v>0</v>
      </c>
      <c r="G11" s="15"/>
      <c r="H11" s="26"/>
      <c r="I11" s="15"/>
      <c r="J11" s="15"/>
      <c r="K11" s="15"/>
      <c r="L11" s="16"/>
    </row>
    <row r="13" spans="1:13" ht="28.5">
      <c r="A13" s="140" t="s">
        <v>297</v>
      </c>
      <c r="B13" s="6" t="s">
        <v>298</v>
      </c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8B78-EBCE-4B8C-AE5F-96CA6AF9F0A3}">
  <sheetPr>
    <pageSetUpPr fitToPage="1"/>
  </sheetPr>
  <dimension ref="A1:M60"/>
  <sheetViews>
    <sheetView workbookViewId="0">
      <selection activeCell="E9" sqref="E9:E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352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7" t="s">
        <v>4</v>
      </c>
      <c r="B9" s="78" t="s">
        <v>168</v>
      </c>
      <c r="C9" s="77" t="s">
        <v>28</v>
      </c>
      <c r="D9" s="77">
        <v>20</v>
      </c>
      <c r="E9" s="80"/>
      <c r="F9" s="85">
        <f>Tabela117[[#This Row],[Ilość]]*Tabela117[[#This Row],[C.j. netto]]</f>
        <v>0</v>
      </c>
      <c r="G9" s="35"/>
      <c r="H9" s="36"/>
      <c r="I9" s="35"/>
      <c r="J9" s="35"/>
      <c r="K9" s="35"/>
      <c r="L9" s="37"/>
    </row>
    <row r="10" spans="1:13">
      <c r="A10" s="77" t="s">
        <v>5</v>
      </c>
      <c r="B10" s="78" t="s">
        <v>169</v>
      </c>
      <c r="C10" s="77" t="s">
        <v>28</v>
      </c>
      <c r="D10" s="77">
        <v>20</v>
      </c>
      <c r="E10" s="80"/>
      <c r="F10" s="85">
        <f>Tabela117[[#This Row],[Ilość]]*Tabela117[[#This Row],[C.j. netto]]</f>
        <v>0</v>
      </c>
      <c r="G10" s="35"/>
      <c r="H10" s="36"/>
      <c r="I10" s="35"/>
      <c r="J10" s="35"/>
      <c r="K10" s="35"/>
      <c r="L10" s="37"/>
    </row>
    <row r="11" spans="1:13">
      <c r="A11" s="77" t="s">
        <v>6</v>
      </c>
      <c r="B11" s="78" t="s">
        <v>170</v>
      </c>
      <c r="C11" s="77" t="s">
        <v>28</v>
      </c>
      <c r="D11" s="77">
        <v>150</v>
      </c>
      <c r="E11" s="80"/>
      <c r="F11" s="85">
        <f>Tabela117[[#This Row],[Ilość]]*Tabela117[[#This Row],[C.j. netto]]</f>
        <v>0</v>
      </c>
      <c r="G11" s="35"/>
      <c r="H11" s="36"/>
      <c r="I11" s="56"/>
      <c r="J11" s="35"/>
      <c r="K11" s="35"/>
      <c r="L11" s="37"/>
    </row>
    <row r="12" spans="1:13">
      <c r="A12" s="13" t="s">
        <v>67</v>
      </c>
      <c r="B12" s="14"/>
      <c r="C12" s="26"/>
      <c r="D12" s="26"/>
      <c r="E12" s="15"/>
      <c r="F12" s="29">
        <f>SUBTOTAL(109,Tabela117[Wartość netto])</f>
        <v>0</v>
      </c>
      <c r="G12" s="15"/>
      <c r="H12" s="26"/>
      <c r="I12" s="15"/>
      <c r="J12" s="15"/>
      <c r="K12" s="15"/>
      <c r="L12" s="16"/>
    </row>
    <row r="14" spans="1:13" ht="28.5">
      <c r="A14" s="140" t="s">
        <v>297</v>
      </c>
      <c r="B14" s="6" t="s">
        <v>310</v>
      </c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89C1-B33D-48EA-9AE6-BACCFFEB8E8A}">
  <sheetPr>
    <pageSetUpPr fitToPage="1"/>
  </sheetPr>
  <dimension ref="A1:M62"/>
  <sheetViews>
    <sheetView workbookViewId="0">
      <selection activeCell="E9" sqref="E9:E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353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52" customFormat="1">
      <c r="A9" s="146" t="s">
        <v>4</v>
      </c>
      <c r="B9" s="147" t="s">
        <v>171</v>
      </c>
      <c r="C9" s="146" t="s">
        <v>28</v>
      </c>
      <c r="D9" s="146">
        <v>70</v>
      </c>
      <c r="E9" s="148"/>
      <c r="F9" s="149">
        <f>Tabela118[[#This Row],[Ilość]]*Tabela118[[#This Row],[C.j. netto]]</f>
        <v>0</v>
      </c>
      <c r="G9" s="64"/>
      <c r="H9" s="150"/>
      <c r="I9" s="64"/>
      <c r="J9" s="64"/>
      <c r="K9" s="64"/>
      <c r="L9" s="151"/>
    </row>
    <row r="10" spans="1:13" s="152" customFormat="1">
      <c r="A10" s="146" t="s">
        <v>5</v>
      </c>
      <c r="B10" s="147" t="s">
        <v>172</v>
      </c>
      <c r="C10" s="146" t="s">
        <v>28</v>
      </c>
      <c r="D10" s="146">
        <v>160</v>
      </c>
      <c r="E10" s="148"/>
      <c r="F10" s="149">
        <f>Tabela118[[#This Row],[Ilość]]*Tabela118[[#This Row],[C.j. netto]]</f>
        <v>0</v>
      </c>
      <c r="G10" s="64"/>
      <c r="H10" s="150"/>
      <c r="I10" s="64"/>
      <c r="J10" s="64"/>
      <c r="K10" s="64"/>
      <c r="L10" s="151"/>
    </row>
    <row r="11" spans="1:13" s="152" customFormat="1">
      <c r="A11" s="146" t="s">
        <v>6</v>
      </c>
      <c r="B11" s="147" t="s">
        <v>173</v>
      </c>
      <c r="C11" s="146" t="s">
        <v>28</v>
      </c>
      <c r="D11" s="146">
        <v>50</v>
      </c>
      <c r="E11" s="148"/>
      <c r="F11" s="149">
        <f>Tabela118[[#This Row],[Ilość]]*Tabela118[[#This Row],[C.j. netto]]</f>
        <v>0</v>
      </c>
      <c r="G11" s="64"/>
      <c r="H11" s="150"/>
      <c r="I11" s="89"/>
      <c r="J11" s="64"/>
      <c r="K11" s="64"/>
      <c r="L11" s="151"/>
    </row>
    <row r="12" spans="1:13" s="152" customFormat="1">
      <c r="A12" s="146" t="s">
        <v>26</v>
      </c>
      <c r="B12" s="62" t="s">
        <v>324</v>
      </c>
      <c r="C12" s="138" t="s">
        <v>28</v>
      </c>
      <c r="D12" s="97">
        <v>4</v>
      </c>
      <c r="E12" s="153"/>
      <c r="F12" s="60">
        <f>Tabela118[[#This Row],[Ilość]]*Tabela118[[#This Row],[C.j. netto]]</f>
        <v>0</v>
      </c>
      <c r="G12" s="64"/>
      <c r="H12" s="150"/>
      <c r="I12" s="89"/>
      <c r="J12" s="64"/>
      <c r="K12" s="64"/>
      <c r="L12" s="151"/>
    </row>
    <row r="13" spans="1:13" s="152" customFormat="1">
      <c r="A13" s="146" t="s">
        <v>27</v>
      </c>
      <c r="B13" s="62" t="s">
        <v>325</v>
      </c>
      <c r="C13" s="138" t="s">
        <v>28</v>
      </c>
      <c r="D13" s="97">
        <v>4</v>
      </c>
      <c r="E13" s="153"/>
      <c r="F13" s="60">
        <f>Tabela118[[#This Row],[Ilość]]*Tabela118[[#This Row],[C.j. netto]]</f>
        <v>0</v>
      </c>
      <c r="G13" s="64"/>
      <c r="H13" s="150"/>
      <c r="I13" s="89"/>
      <c r="J13" s="64"/>
      <c r="K13" s="64"/>
      <c r="L13" s="151"/>
    </row>
    <row r="14" spans="1:13">
      <c r="A14" s="13" t="s">
        <v>67</v>
      </c>
      <c r="B14" s="14"/>
      <c r="C14" s="26"/>
      <c r="D14" s="26"/>
      <c r="E14" s="15"/>
      <c r="F14" s="29">
        <f>SUBTOTAL(109,Tabela118[Wartość netto])</f>
        <v>0</v>
      </c>
      <c r="G14" s="15"/>
      <c r="H14" s="26"/>
      <c r="I14" s="15"/>
      <c r="J14" s="15"/>
      <c r="K14" s="15"/>
      <c r="L14" s="16"/>
    </row>
    <row r="18" spans="1:12" ht="30">
      <c r="A18" s="10" t="s">
        <v>64</v>
      </c>
      <c r="B18" s="5"/>
    </row>
    <row r="19" spans="1:12" ht="15">
      <c r="A19" s="11" t="s">
        <v>65</v>
      </c>
      <c r="B19" s="5"/>
      <c r="L19" s="17"/>
    </row>
    <row r="20" spans="1:12" ht="15">
      <c r="A20" s="11" t="s">
        <v>66</v>
      </c>
      <c r="B20" s="5"/>
      <c r="L20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134C-BE31-489E-B035-CA101436E63A}">
  <sheetPr>
    <pageSetUpPr fitToPage="1"/>
  </sheetPr>
  <dimension ref="A1:M60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354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174</v>
      </c>
      <c r="C9" s="33" t="s">
        <v>28</v>
      </c>
      <c r="D9" s="54">
        <v>10</v>
      </c>
      <c r="E9" s="34"/>
      <c r="F9" s="34">
        <f>Tabela119[[#This Row],[Ilość]]*Tabela119[[#This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32" t="s">
        <v>175</v>
      </c>
      <c r="C10" s="33" t="s">
        <v>28</v>
      </c>
      <c r="D10" s="55">
        <v>160</v>
      </c>
      <c r="E10" s="34"/>
      <c r="F10" s="34">
        <f>Tabela119[[#This Row],[Ilość]]*Tabela119[[#This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SUBTOTAL(109,Tabela119[Wartość netto])</f>
        <v>0</v>
      </c>
      <c r="G11" s="15"/>
      <c r="H11" s="26"/>
      <c r="I11" s="15"/>
      <c r="J11" s="15"/>
      <c r="K11" s="15"/>
      <c r="L11" s="16"/>
    </row>
    <row r="13" spans="1:13" ht="28.5">
      <c r="A13" s="140" t="s">
        <v>297</v>
      </c>
      <c r="B13" s="6" t="s">
        <v>310</v>
      </c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03B6-9032-40EA-8E25-790B04ACFD56}">
  <sheetPr>
    <pageSetUpPr fitToPage="1"/>
  </sheetPr>
  <dimension ref="A1:M60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355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176</v>
      </c>
      <c r="C9" s="33" t="s">
        <v>28</v>
      </c>
      <c r="D9" s="54">
        <v>24</v>
      </c>
      <c r="E9" s="34"/>
      <c r="F9" s="34">
        <f>Tabela120[[#This Row],[Ilość]]*Tabela120[[#This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32" t="s">
        <v>177</v>
      </c>
      <c r="C10" s="33" t="s">
        <v>28</v>
      </c>
      <c r="D10" s="55">
        <v>24</v>
      </c>
      <c r="E10" s="34"/>
      <c r="F10" s="34">
        <f>Tabela120[[#This Row],[Ilość]]*Tabela120[[#This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SUBTOTAL(109,Tabela120[Wartość netto])</f>
        <v>0</v>
      </c>
      <c r="G11" s="15"/>
      <c r="H11" s="26"/>
      <c r="I11" s="15"/>
      <c r="J11" s="15"/>
      <c r="K11" s="15"/>
      <c r="L11" s="16"/>
    </row>
    <row r="13" spans="1:13" ht="28.5">
      <c r="A13" s="140" t="s">
        <v>297</v>
      </c>
      <c r="B13" s="6" t="s">
        <v>310</v>
      </c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C09D-F957-4343-B363-165C4C2D816A}">
  <sheetPr>
    <pageSetUpPr fitToPage="1"/>
  </sheetPr>
  <dimension ref="A1:M58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19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76.5">
      <c r="A9" s="79" t="s">
        <v>4</v>
      </c>
      <c r="B9" s="47" t="s">
        <v>330</v>
      </c>
      <c r="C9" s="43" t="s">
        <v>87</v>
      </c>
      <c r="D9" s="97">
        <v>300</v>
      </c>
      <c r="E9" s="80"/>
      <c r="F9" s="99">
        <f>Tabela85[[#This Row],[C.j. netto]]*Tabela85[[#This Row],[Ilość]]</f>
        <v>0</v>
      </c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SUBTOTAL(109,Tabela85[Wartość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6" ht="30" customHeight="1"/>
    <row r="57" ht="30" customHeight="1"/>
    <row r="58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A7BF-AC23-4105-BAF8-CB8716D03A3A}">
  <sheetPr>
    <pageSetUpPr fitToPage="1"/>
  </sheetPr>
  <dimension ref="A1:M60"/>
  <sheetViews>
    <sheetView workbookViewId="0">
      <selection activeCell="E9" sqref="E9:E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356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5" t="s">
        <v>4</v>
      </c>
      <c r="B9" s="62" t="s">
        <v>178</v>
      </c>
      <c r="C9" s="54" t="s">
        <v>28</v>
      </c>
      <c r="D9" s="54">
        <v>400</v>
      </c>
      <c r="E9" s="60"/>
      <c r="F9" s="60">
        <f>Tabela121[[#This Row],[Ilość]]*Tabela121[[#This Row],[C.j. netto]]</f>
        <v>0</v>
      </c>
      <c r="G9" s="35"/>
      <c r="H9" s="36"/>
      <c r="I9" s="35"/>
      <c r="J9" s="35"/>
      <c r="K9" s="35"/>
      <c r="L9" s="37"/>
    </row>
    <row r="10" spans="1:13">
      <c r="A10" s="65" t="s">
        <v>5</v>
      </c>
      <c r="B10" s="62" t="s">
        <v>179</v>
      </c>
      <c r="C10" s="54" t="s">
        <v>28</v>
      </c>
      <c r="D10" s="55">
        <v>2000</v>
      </c>
      <c r="E10" s="60"/>
      <c r="F10" s="60">
        <f>Tabela121[[#This Row],[Ilość]]*Tabela121[[#This Row],[C.j. netto]]</f>
        <v>0</v>
      </c>
      <c r="G10" s="35"/>
      <c r="H10" s="36"/>
      <c r="I10" s="35"/>
      <c r="J10" s="35"/>
      <c r="K10" s="35"/>
      <c r="L10" s="37"/>
    </row>
    <row r="11" spans="1:13" ht="25.5">
      <c r="A11" s="65" t="s">
        <v>6</v>
      </c>
      <c r="B11" s="62" t="s">
        <v>180</v>
      </c>
      <c r="C11" s="54" t="s">
        <v>28</v>
      </c>
      <c r="D11" s="54">
        <v>1100</v>
      </c>
      <c r="E11" s="60"/>
      <c r="F11" s="60">
        <f>Tabela121[[#This Row],[Ilość]]*Tabela121[[#This Row],[C.j. netto]]</f>
        <v>0</v>
      </c>
      <c r="G11" s="35"/>
      <c r="H11" s="36"/>
      <c r="I11" s="56"/>
      <c r="J11" s="35"/>
      <c r="K11" s="35"/>
      <c r="L11" s="37"/>
    </row>
    <row r="12" spans="1:13" ht="25.5">
      <c r="A12" s="65" t="s">
        <v>26</v>
      </c>
      <c r="B12" s="62" t="s">
        <v>289</v>
      </c>
      <c r="C12" s="135" t="s">
        <v>28</v>
      </c>
      <c r="D12" s="54">
        <v>250</v>
      </c>
      <c r="E12" s="60"/>
      <c r="F12" s="60">
        <f>Tabela121[[#This Row],[Ilość]]*Tabela121[[#This Row],[C.j. netto]]</f>
        <v>0</v>
      </c>
      <c r="G12" s="35"/>
      <c r="H12" s="36"/>
      <c r="I12" s="56"/>
      <c r="J12" s="35"/>
      <c r="K12" s="35"/>
      <c r="L12" s="37"/>
    </row>
    <row r="13" spans="1:13">
      <c r="A13" s="65" t="s">
        <v>27</v>
      </c>
      <c r="B13" s="62" t="s">
        <v>181</v>
      </c>
      <c r="C13" s="54" t="s">
        <v>28</v>
      </c>
      <c r="D13" s="54">
        <v>110</v>
      </c>
      <c r="E13" s="60"/>
      <c r="F13" s="60">
        <f>Tabela121[[#This Row],[Ilość]]*Tabela121[[#This Row],[C.j. netto]]</f>
        <v>0</v>
      </c>
      <c r="G13" s="35"/>
      <c r="H13" s="36"/>
      <c r="I13" s="56"/>
      <c r="J13" s="35"/>
      <c r="K13" s="35"/>
      <c r="L13" s="37"/>
    </row>
    <row r="14" spans="1:13">
      <c r="A14" s="13" t="s">
        <v>67</v>
      </c>
      <c r="B14" s="14"/>
      <c r="C14" s="26"/>
      <c r="D14" s="26"/>
      <c r="E14" s="15"/>
      <c r="F14" s="29">
        <f>SUBTOTAL(109,Tabela121[Wartość netto])</f>
        <v>0</v>
      </c>
      <c r="G14" s="15"/>
      <c r="H14" s="26"/>
      <c r="I14" s="15"/>
      <c r="J14" s="15"/>
      <c r="K14" s="15"/>
      <c r="L14" s="16"/>
    </row>
    <row r="17" spans="1:12" ht="30">
      <c r="A17" s="10" t="s">
        <v>64</v>
      </c>
      <c r="B17" s="5"/>
    </row>
    <row r="18" spans="1:12" ht="15">
      <c r="A18" s="11" t="s">
        <v>65</v>
      </c>
      <c r="B18" s="5"/>
      <c r="L18" s="17"/>
    </row>
    <row r="19" spans="1:12" ht="15">
      <c r="A19" s="11" t="s">
        <v>66</v>
      </c>
      <c r="B19" s="5"/>
      <c r="L19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61B1-CB98-4EF5-9BFC-EBE5707FEA0F}">
  <sheetPr>
    <pageSetUpPr fitToPage="1"/>
  </sheetPr>
  <dimension ref="A1:M59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357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182</v>
      </c>
      <c r="C9" s="77" t="s">
        <v>16</v>
      </c>
      <c r="D9" s="84">
        <v>460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SUBTOTAL(109,Tabela122[Wartość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FB99-A06A-431E-8842-5F87EF841357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358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9" t="s">
        <v>4</v>
      </c>
      <c r="B9" s="78" t="s">
        <v>183</v>
      </c>
      <c r="C9" s="77" t="s">
        <v>59</v>
      </c>
      <c r="D9" s="84">
        <v>500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SUBTOTAL(109,Tabela123[Wartość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CAD2F-81BD-4C40-8D5D-05EF343A9FA5}">
  <sheetPr>
    <pageSetUpPr fitToPage="1"/>
  </sheetPr>
  <dimension ref="A1:M59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359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63.75">
      <c r="A9" s="79" t="s">
        <v>4</v>
      </c>
      <c r="B9" s="78" t="s">
        <v>184</v>
      </c>
      <c r="C9" s="77" t="s">
        <v>28</v>
      </c>
      <c r="D9" s="84">
        <v>10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SUBTOTAL(109,Tabela124[Wartość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8A23D-67D4-419B-8817-4DA2490153FC}">
  <sheetPr>
    <pageSetUpPr fitToPage="1"/>
  </sheetPr>
  <dimension ref="A1:M59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360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185</v>
      </c>
      <c r="C9" s="77" t="s">
        <v>59</v>
      </c>
      <c r="D9" s="84">
        <v>610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SUBTOTAL(109,Tabela125[Wartość netto])</f>
        <v>0</v>
      </c>
      <c r="G10" s="15"/>
      <c r="H10" s="26"/>
      <c r="I10" s="15"/>
      <c r="J10" s="15"/>
      <c r="K10" s="15"/>
      <c r="L10" s="16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E791-9EA6-494A-B332-F6596CB93E7F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361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19" customFormat="1" ht="25.5">
      <c r="A9" s="100" t="s">
        <v>4</v>
      </c>
      <c r="B9" s="101" t="s">
        <v>186</v>
      </c>
      <c r="C9" s="102" t="s">
        <v>28</v>
      </c>
      <c r="D9" s="103">
        <v>200</v>
      </c>
      <c r="E9" s="104"/>
      <c r="F9" s="104"/>
      <c r="G9" s="105"/>
      <c r="H9" s="93"/>
      <c r="I9" s="92"/>
      <c r="J9" s="92"/>
      <c r="K9" s="92"/>
      <c r="L9" s="106"/>
    </row>
    <row r="10" spans="1:13">
      <c r="A10" s="73"/>
      <c r="B10" s="74"/>
      <c r="C10" s="75"/>
      <c r="D10" s="75"/>
      <c r="E10" s="82"/>
      <c r="F10" s="76">
        <f>SUBTOTAL(109,Tabela126[Wartość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CBA8E-6CA2-4FC1-A68A-38E358FF5458}">
  <sheetPr>
    <pageSetUpPr fitToPage="1"/>
  </sheetPr>
  <dimension ref="A1:M52"/>
  <sheetViews>
    <sheetView workbookViewId="0">
      <selection activeCell="E9" sqref="E9:E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362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51" t="s">
        <v>4</v>
      </c>
      <c r="B9" s="47" t="s">
        <v>187</v>
      </c>
      <c r="C9" s="33" t="s">
        <v>28</v>
      </c>
      <c r="D9" s="54">
        <v>70</v>
      </c>
      <c r="E9" s="34"/>
      <c r="F9" s="34">
        <f>Tabela127[[#This Row],[Ilość]]*Tabela127[[#This Row],[C.j. netto]]</f>
        <v>0</v>
      </c>
      <c r="G9" s="35"/>
      <c r="H9" s="36"/>
      <c r="I9" s="35"/>
      <c r="J9" s="35"/>
      <c r="K9" s="35"/>
      <c r="L9" s="35"/>
    </row>
    <row r="10" spans="1:13">
      <c r="A10" s="51" t="s">
        <v>5</v>
      </c>
      <c r="B10" s="47" t="s">
        <v>188</v>
      </c>
      <c r="C10" s="33" t="s">
        <v>28</v>
      </c>
      <c r="D10" s="54">
        <v>20</v>
      </c>
      <c r="E10" s="34"/>
      <c r="F10" s="34">
        <f>Tabela127[[#This Row],[Ilość]]*Tabela127[[#This Row],[C.j. netto]]</f>
        <v>0</v>
      </c>
      <c r="G10" s="35"/>
      <c r="H10" s="36"/>
      <c r="I10" s="35"/>
      <c r="J10" s="35"/>
      <c r="K10" s="35"/>
      <c r="L10" s="35"/>
    </row>
    <row r="11" spans="1:13" ht="25.5">
      <c r="A11" s="51" t="s">
        <v>6</v>
      </c>
      <c r="B11" s="47" t="s">
        <v>189</v>
      </c>
      <c r="C11" s="33" t="s">
        <v>28</v>
      </c>
      <c r="D11" s="54">
        <v>470</v>
      </c>
      <c r="E11" s="34"/>
      <c r="F11" s="34">
        <f>Tabela127[[#This Row],[Ilość]]*Tabela127[[#This Row],[C.j. netto]]</f>
        <v>0</v>
      </c>
      <c r="G11" s="35"/>
      <c r="H11" s="36"/>
      <c r="I11" s="35"/>
      <c r="J11" s="35"/>
      <c r="K11" s="35"/>
      <c r="L11" s="35"/>
    </row>
    <row r="12" spans="1:13" ht="25.5">
      <c r="A12" s="51" t="s">
        <v>26</v>
      </c>
      <c r="B12" s="47" t="s">
        <v>190</v>
      </c>
      <c r="C12" s="33" t="s">
        <v>28</v>
      </c>
      <c r="D12" s="54">
        <v>70</v>
      </c>
      <c r="E12" s="34"/>
      <c r="F12" s="34">
        <f>Tabela127[[#This Row],[Ilość]]*Tabela127[[#This Row],[C.j. netto]]</f>
        <v>0</v>
      </c>
      <c r="G12" s="35"/>
      <c r="H12" s="36"/>
      <c r="I12" s="35"/>
      <c r="J12" s="35"/>
      <c r="K12" s="35"/>
      <c r="L12" s="35"/>
    </row>
    <row r="13" spans="1:13" ht="25.5">
      <c r="A13" s="51" t="s">
        <v>27</v>
      </c>
      <c r="B13" s="47" t="s">
        <v>191</v>
      </c>
      <c r="C13" s="33" t="s">
        <v>28</v>
      </c>
      <c r="D13" s="54">
        <v>50</v>
      </c>
      <c r="E13" s="34"/>
      <c r="F13" s="34">
        <f>Tabela127[[#This Row],[Ilość]]*Tabela127[[#This Row],[C.j. netto]]</f>
        <v>0</v>
      </c>
      <c r="G13" s="35"/>
      <c r="H13" s="36"/>
      <c r="I13" s="35"/>
      <c r="J13" s="35"/>
      <c r="K13" s="35"/>
      <c r="L13" s="35"/>
    </row>
    <row r="14" spans="1:13">
      <c r="A14" s="9" t="s">
        <v>67</v>
      </c>
      <c r="B14" s="7"/>
      <c r="C14" s="25"/>
      <c r="D14" s="25"/>
      <c r="E14" s="12"/>
      <c r="F14" s="52">
        <f>SUBTOTAL(109,Tabela127[Wartość netto])</f>
        <v>0</v>
      </c>
      <c r="G14" s="12"/>
      <c r="H14" s="25"/>
      <c r="I14" s="12"/>
      <c r="J14" s="12"/>
      <c r="K14" s="12"/>
      <c r="L14" s="12"/>
    </row>
    <row r="15" spans="1:13">
      <c r="A15" s="27"/>
      <c r="B15" s="50"/>
      <c r="E15"/>
      <c r="F15" s="28"/>
      <c r="H15" s="24"/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49" ht="30" customHeight="1"/>
    <row r="50" ht="30" customHeight="1"/>
    <row r="51" ht="30" customHeight="1"/>
    <row r="5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0AEB-9B4C-42F0-9E08-F8E8B1190F61}">
  <sheetPr>
    <pageSetUpPr fitToPage="1"/>
  </sheetPr>
  <dimension ref="A1:M60"/>
  <sheetViews>
    <sheetView workbookViewId="0">
      <selection activeCell="F16" sqref="F1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363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19" customFormat="1">
      <c r="A9" s="100" t="s">
        <v>4</v>
      </c>
      <c r="B9" s="101" t="s">
        <v>193</v>
      </c>
      <c r="C9" s="102" t="s">
        <v>16</v>
      </c>
      <c r="D9" s="103">
        <v>50</v>
      </c>
      <c r="E9" s="104"/>
      <c r="F9" s="104"/>
      <c r="G9" s="105"/>
      <c r="H9" s="93"/>
      <c r="I9" s="92"/>
      <c r="J9" s="92"/>
      <c r="K9" s="92"/>
      <c r="L9" s="106"/>
    </row>
    <row r="10" spans="1:13">
      <c r="A10" s="73"/>
      <c r="B10" s="74"/>
      <c r="C10" s="75"/>
      <c r="D10" s="75"/>
      <c r="E10" s="82"/>
      <c r="F10" s="76">
        <f>SUBTOTAL(109,Tabela128[Wartość netto])</f>
        <v>0</v>
      </c>
      <c r="G10" s="15"/>
      <c r="H10" s="26"/>
      <c r="I10" s="15"/>
      <c r="J10" s="15"/>
      <c r="K10" s="15"/>
      <c r="L10" s="16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79D7-CFA6-4667-9D0F-C202C9F02863}">
  <sheetPr>
    <pageSetUpPr fitToPage="1"/>
  </sheetPr>
  <dimension ref="A1:M55"/>
  <sheetViews>
    <sheetView workbookViewId="0">
      <selection activeCell="E9" sqref="E9:E15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364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51" t="s">
        <v>4</v>
      </c>
      <c r="B9" s="47" t="s">
        <v>194</v>
      </c>
      <c r="C9" s="33" t="s">
        <v>28</v>
      </c>
      <c r="D9" s="54">
        <v>450</v>
      </c>
      <c r="E9" s="34"/>
      <c r="F9" s="34">
        <f>Tabela129[[#This Row],[Ilość]]*Tabela129[[#This Row],[C.j. netto]]</f>
        <v>0</v>
      </c>
      <c r="G9" s="35"/>
      <c r="H9" s="36"/>
      <c r="I9" s="35"/>
      <c r="J9" s="35"/>
      <c r="K9" s="35"/>
      <c r="L9" s="35"/>
    </row>
    <row r="10" spans="1:13">
      <c r="A10" s="51" t="s">
        <v>5</v>
      </c>
      <c r="B10" s="47" t="s">
        <v>195</v>
      </c>
      <c r="C10" s="33" t="s">
        <v>28</v>
      </c>
      <c r="D10" s="54">
        <v>70</v>
      </c>
      <c r="E10" s="34"/>
      <c r="F10" s="34">
        <f>Tabela129[[#This Row],[Ilość]]*Tabela129[[#This Row],[C.j. netto]]</f>
        <v>0</v>
      </c>
      <c r="G10" s="35"/>
      <c r="H10" s="36"/>
      <c r="I10" s="35"/>
      <c r="J10" s="35"/>
      <c r="K10" s="35"/>
      <c r="L10" s="35"/>
    </row>
    <row r="11" spans="1:13">
      <c r="A11" s="51" t="s">
        <v>6</v>
      </c>
      <c r="B11" s="47" t="s">
        <v>196</v>
      </c>
      <c r="C11" s="33" t="s">
        <v>28</v>
      </c>
      <c r="D11" s="54">
        <v>15</v>
      </c>
      <c r="E11" s="34"/>
      <c r="F11" s="34">
        <f>Tabela129[[#This Row],[Ilość]]*Tabela129[[#This Row],[C.j. netto]]</f>
        <v>0</v>
      </c>
      <c r="G11" s="35"/>
      <c r="H11" s="36"/>
      <c r="I11" s="35"/>
      <c r="J11" s="35"/>
      <c r="K11" s="35"/>
      <c r="L11" s="35"/>
    </row>
    <row r="12" spans="1:13">
      <c r="A12" s="51" t="s">
        <v>26</v>
      </c>
      <c r="B12" s="47" t="s">
        <v>197</v>
      </c>
      <c r="C12" s="33" t="s">
        <v>28</v>
      </c>
      <c r="D12" s="54">
        <v>30</v>
      </c>
      <c r="E12" s="34"/>
      <c r="F12" s="34">
        <f>Tabela129[[#This Row],[Ilość]]*Tabela129[[#This Row],[C.j. netto]]</f>
        <v>0</v>
      </c>
      <c r="G12" s="35"/>
      <c r="H12" s="36"/>
      <c r="I12" s="35"/>
      <c r="J12" s="35"/>
      <c r="K12" s="35"/>
      <c r="L12" s="35"/>
    </row>
    <row r="13" spans="1:13">
      <c r="A13" s="51" t="s">
        <v>27</v>
      </c>
      <c r="B13" s="47" t="s">
        <v>198</v>
      </c>
      <c r="C13" s="33" t="s">
        <v>28</v>
      </c>
      <c r="D13" s="54">
        <v>120</v>
      </c>
      <c r="E13" s="34"/>
      <c r="F13" s="34">
        <f>Tabela129[[#This Row],[Ilość]]*Tabela129[[#This Row],[C.j. netto]]</f>
        <v>0</v>
      </c>
      <c r="G13" s="35"/>
      <c r="H13" s="36"/>
      <c r="I13" s="35"/>
      <c r="J13" s="35"/>
      <c r="K13" s="35"/>
      <c r="L13" s="35"/>
    </row>
    <row r="14" spans="1:13">
      <c r="A14" s="51" t="s">
        <v>29</v>
      </c>
      <c r="B14" s="47" t="s">
        <v>199</v>
      </c>
      <c r="C14" s="33" t="s">
        <v>59</v>
      </c>
      <c r="D14" s="55">
        <v>2400</v>
      </c>
      <c r="E14" s="34"/>
      <c r="F14" s="34">
        <f>Tabela129[[#This Row],[Ilość]]*Tabela129[[#This Row],[C.j. netto]]</f>
        <v>0</v>
      </c>
      <c r="G14" s="35"/>
      <c r="H14" s="36"/>
      <c r="I14" s="35"/>
      <c r="J14" s="35"/>
      <c r="K14" s="35"/>
      <c r="L14" s="35"/>
    </row>
    <row r="15" spans="1:13">
      <c r="A15" s="51" t="s">
        <v>30</v>
      </c>
      <c r="B15" s="47" t="s">
        <v>200</v>
      </c>
      <c r="C15" s="33" t="s">
        <v>16</v>
      </c>
      <c r="D15" s="55">
        <v>170</v>
      </c>
      <c r="E15" s="34"/>
      <c r="F15" s="34">
        <f>Tabela129[[#This Row],[Ilość]]*Tabela129[[#This Row],[C.j. netto]]</f>
        <v>0</v>
      </c>
      <c r="G15" s="35"/>
      <c r="H15" s="36"/>
      <c r="I15" s="35"/>
      <c r="J15" s="35"/>
      <c r="K15" s="35"/>
      <c r="L15" s="35"/>
    </row>
    <row r="16" spans="1:13">
      <c r="A16" s="9"/>
      <c r="B16" s="7"/>
      <c r="C16" s="25"/>
      <c r="D16" s="25"/>
      <c r="E16" s="12"/>
      <c r="F16" s="52">
        <f>SUBTOTAL(109,Tabela129[Wartość netto])</f>
        <v>0</v>
      </c>
      <c r="G16" s="12"/>
      <c r="H16" s="25"/>
      <c r="I16" s="12"/>
      <c r="J16" s="12"/>
      <c r="K16" s="12"/>
      <c r="L16" s="12"/>
    </row>
    <row r="17" spans="1:12">
      <c r="A17" s="27"/>
      <c r="B17" s="50"/>
      <c r="E17"/>
      <c r="F17" s="28"/>
      <c r="H17" s="24"/>
    </row>
    <row r="18" spans="1:12" ht="28.5">
      <c r="A18" s="140" t="s">
        <v>297</v>
      </c>
      <c r="B18" s="6" t="s">
        <v>310</v>
      </c>
      <c r="E18"/>
      <c r="F18" s="28"/>
      <c r="H18" s="24"/>
    </row>
    <row r="19" spans="1:12">
      <c r="A19" s="27"/>
      <c r="B19" s="50"/>
      <c r="E19"/>
      <c r="F19" s="28"/>
      <c r="H19" s="24"/>
    </row>
    <row r="20" spans="1:12" ht="30">
      <c r="A20" s="10" t="s">
        <v>64</v>
      </c>
      <c r="B20" s="5"/>
    </row>
    <row r="21" spans="1:12" ht="15">
      <c r="A21" s="11" t="s">
        <v>65</v>
      </c>
      <c r="B21" s="5"/>
      <c r="L21" s="17"/>
    </row>
    <row r="22" spans="1:12" ht="15">
      <c r="A22" s="11" t="s">
        <v>66</v>
      </c>
      <c r="B22" s="5"/>
      <c r="L22" s="30" t="s">
        <v>68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A7D6D-BBC2-44C6-A8E6-440191F277EE}">
  <sheetPr>
    <pageSetUpPr fitToPage="1"/>
  </sheetPr>
  <dimension ref="A1:M62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365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5" t="s">
        <v>4</v>
      </c>
      <c r="B9" s="62" t="s">
        <v>201</v>
      </c>
      <c r="C9" s="54" t="s">
        <v>28</v>
      </c>
      <c r="D9" s="54">
        <v>12</v>
      </c>
      <c r="E9" s="60"/>
      <c r="F9" s="60">
        <f>Tabela130[[#This Row],[Ilość]]*Tabela130[[#This Row],[C.j. netto]]</f>
        <v>0</v>
      </c>
      <c r="G9" s="35"/>
      <c r="H9" s="36"/>
      <c r="I9" s="35"/>
      <c r="J9" s="35"/>
      <c r="K9" s="35"/>
      <c r="L9" s="37"/>
    </row>
    <row r="10" spans="1:13">
      <c r="A10" s="61" t="s">
        <v>5</v>
      </c>
      <c r="B10" s="62" t="s">
        <v>202</v>
      </c>
      <c r="C10" s="54" t="s">
        <v>28</v>
      </c>
      <c r="D10" s="54">
        <v>12</v>
      </c>
      <c r="E10" s="60"/>
      <c r="F10" s="60">
        <f>Tabela130[[#This Row],[Ilość]]*Tabela130[[#This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SUBTOTAL(109,Tabela130[Wartość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E12"/>
      <c r="F12" s="28"/>
      <c r="H12" s="24"/>
    </row>
    <row r="13" spans="1:13" ht="28.5">
      <c r="A13" s="140" t="s">
        <v>297</v>
      </c>
      <c r="B13" s="6" t="s">
        <v>310</v>
      </c>
      <c r="E13"/>
      <c r="F13" s="28"/>
      <c r="H13" s="24"/>
    </row>
    <row r="14" spans="1:13">
      <c r="A14" s="27"/>
      <c r="E14"/>
      <c r="F14" s="28"/>
      <c r="H14" s="24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3DE4-4E12-4400-91B1-069C686939C7}">
  <sheetPr>
    <pageSetUpPr fitToPage="1"/>
  </sheetPr>
  <dimension ref="A1:M59"/>
  <sheetViews>
    <sheetView workbookViewId="0">
      <selection activeCell="F12" sqref="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20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7" t="s">
        <v>4</v>
      </c>
      <c r="B9" s="78" t="s">
        <v>338</v>
      </c>
      <c r="C9" s="77" t="s">
        <v>16</v>
      </c>
      <c r="D9" s="79">
        <v>80</v>
      </c>
      <c r="E9" s="80"/>
      <c r="F9" s="85">
        <f>Tabela86[[#This Row],[Ilość]]*Tabela86[[#This Row],[C.j. netto]]</f>
        <v>0</v>
      </c>
      <c r="G9" s="35"/>
      <c r="H9" s="36"/>
      <c r="I9" s="35"/>
      <c r="J9" s="35"/>
      <c r="K9" s="35"/>
      <c r="L9" s="37"/>
    </row>
    <row r="10" spans="1:13">
      <c r="A10" s="77" t="s">
        <v>5</v>
      </c>
      <c r="B10" s="78" t="s">
        <v>339</v>
      </c>
      <c r="C10" s="77" t="s">
        <v>16</v>
      </c>
      <c r="D10" s="79">
        <v>150</v>
      </c>
      <c r="E10" s="80"/>
      <c r="F10" s="85">
        <f>Tabela86[[#This Row],[Ilość]]*Tabela86[[#This Row],[C.j. netto]]</f>
        <v>0</v>
      </c>
      <c r="G10" s="35"/>
      <c r="H10" s="36"/>
      <c r="I10" s="35"/>
      <c r="J10" s="35"/>
      <c r="K10" s="35"/>
      <c r="L10" s="37"/>
    </row>
    <row r="11" spans="1:13">
      <c r="A11" s="77" t="s">
        <v>6</v>
      </c>
      <c r="B11" s="78" t="s">
        <v>340</v>
      </c>
      <c r="C11" s="77" t="s">
        <v>16</v>
      </c>
      <c r="D11" s="79">
        <v>130</v>
      </c>
      <c r="E11" s="80"/>
      <c r="F11" s="85">
        <f>Tabela86[[#This Row],[Ilość]]*Tabela86[[#This Row],[C.j. netto]]</f>
        <v>0</v>
      </c>
      <c r="G11" s="35"/>
      <c r="H11" s="36"/>
      <c r="I11" s="56"/>
      <c r="J11" s="35"/>
      <c r="K11" s="35"/>
      <c r="L11" s="37"/>
    </row>
    <row r="12" spans="1:13">
      <c r="A12" s="77" t="s">
        <v>26</v>
      </c>
      <c r="B12" s="78" t="s">
        <v>341</v>
      </c>
      <c r="C12" s="77" t="s">
        <v>16</v>
      </c>
      <c r="D12" s="79">
        <v>120</v>
      </c>
      <c r="E12" s="80"/>
      <c r="F12" s="85">
        <f>Tabela86[[#This Row],[Ilość]]*Tabela86[[#This Row],[C.j. netto]]</f>
        <v>0</v>
      </c>
      <c r="G12" s="35"/>
      <c r="H12" s="36"/>
      <c r="I12" s="56"/>
      <c r="J12" s="35"/>
      <c r="K12" s="35"/>
      <c r="L12" s="37"/>
    </row>
    <row r="13" spans="1:13">
      <c r="A13" s="13" t="s">
        <v>67</v>
      </c>
      <c r="B13" s="14"/>
      <c r="C13" s="26"/>
      <c r="D13" s="26"/>
      <c r="E13" s="15"/>
      <c r="F13" s="29">
        <f>SUBTOTAL(109,Tabela86[Wartość netto])</f>
        <v>0</v>
      </c>
      <c r="G13" s="15"/>
      <c r="H13" s="26"/>
      <c r="I13" s="15"/>
      <c r="J13" s="15"/>
      <c r="K13" s="15"/>
      <c r="L13" s="16"/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48D6-0316-437F-BB45-13F31980ABA4}">
  <sheetPr>
    <pageSetUpPr fitToPage="1"/>
  </sheetPr>
  <dimension ref="A1:M62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366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5" t="s">
        <v>4</v>
      </c>
      <c r="B9" s="62" t="s">
        <v>203</v>
      </c>
      <c r="C9" s="54" t="s">
        <v>28</v>
      </c>
      <c r="D9" s="54">
        <v>750</v>
      </c>
      <c r="E9" s="60"/>
      <c r="F9" s="60">
        <f>Tabela131[[#This Row],[Ilość]]*Tabela131[[#This Row],[C.j. netto]]</f>
        <v>0</v>
      </c>
      <c r="G9" s="35"/>
      <c r="H9" s="36"/>
      <c r="I9" s="35"/>
      <c r="J9" s="35"/>
      <c r="K9" s="35"/>
      <c r="L9" s="37"/>
    </row>
    <row r="10" spans="1:13" ht="25.5">
      <c r="A10" s="61" t="s">
        <v>5</v>
      </c>
      <c r="B10" s="32" t="s">
        <v>204</v>
      </c>
      <c r="C10" s="54" t="s">
        <v>28</v>
      </c>
      <c r="D10" s="54">
        <v>3200</v>
      </c>
      <c r="E10" s="60"/>
      <c r="F10" s="60">
        <f>Tabela131[[#This Row],[Ilość]]*Tabela131[[#This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SUBTOTAL(109,Tabela131[Wartość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E12"/>
      <c r="F12" s="28"/>
      <c r="H12" s="24"/>
    </row>
    <row r="13" spans="1:13" ht="28.5">
      <c r="A13" s="140" t="s">
        <v>297</v>
      </c>
      <c r="B13" s="6" t="s">
        <v>310</v>
      </c>
      <c r="E13"/>
      <c r="F13" s="28"/>
      <c r="H13" s="24"/>
    </row>
    <row r="14" spans="1:13">
      <c r="A14" s="27"/>
      <c r="E14"/>
      <c r="F14" s="28"/>
      <c r="H14" s="24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B9EB-D249-4C7E-989C-5130A4EFA755}">
  <sheetPr>
    <pageSetUpPr fitToPage="1"/>
  </sheetPr>
  <dimension ref="A1:M60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367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9" t="s">
        <v>4</v>
      </c>
      <c r="B9" s="78" t="s">
        <v>205</v>
      </c>
      <c r="C9" s="77" t="s">
        <v>28</v>
      </c>
      <c r="D9" s="84">
        <v>84</v>
      </c>
      <c r="E9" s="80"/>
      <c r="F9" s="80">
        <f>Tabela132[[#This Row],[Ilość]]*Tabela132[[#This Row],[C.j. netto]]</f>
        <v>0</v>
      </c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SUBTOTAL(109,Tabela132[Wartość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298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A667-F8DD-445B-96DF-F43BEB2C201B}">
  <sheetPr>
    <pageSetUpPr fitToPage="1"/>
  </sheetPr>
  <dimension ref="A1:M62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368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62" t="s">
        <v>206</v>
      </c>
      <c r="C9" s="54" t="s">
        <v>16</v>
      </c>
      <c r="D9" s="54">
        <v>60</v>
      </c>
      <c r="E9" s="60"/>
      <c r="F9" s="60">
        <f>Tabela133[[#This Row],[Ilość]]*Tabela133[[#This Row],[C.j. netto]]</f>
        <v>0</v>
      </c>
      <c r="G9" s="35"/>
      <c r="H9" s="36"/>
      <c r="I9" s="35"/>
      <c r="J9" s="35"/>
      <c r="K9" s="35"/>
      <c r="L9" s="37"/>
    </row>
    <row r="10" spans="1:13">
      <c r="A10" s="61" t="s">
        <v>5</v>
      </c>
      <c r="B10" s="62" t="s">
        <v>207</v>
      </c>
      <c r="C10" s="54" t="s">
        <v>16</v>
      </c>
      <c r="D10" s="54">
        <v>24</v>
      </c>
      <c r="E10" s="60"/>
      <c r="F10" s="60">
        <f>Tabela133[[#This Row],[Ilość]]*Tabela133[[#This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SUBTOTAL(109,Tabela133[Wartość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E12"/>
      <c r="F12" s="28"/>
      <c r="H12" s="24"/>
    </row>
    <row r="13" spans="1:13" ht="28.5">
      <c r="A13" s="140" t="s">
        <v>297</v>
      </c>
      <c r="B13" s="6" t="s">
        <v>343</v>
      </c>
      <c r="E13"/>
      <c r="F13" s="28"/>
      <c r="H13" s="24"/>
    </row>
    <row r="14" spans="1:13">
      <c r="A14" s="27"/>
      <c r="E14"/>
      <c r="F14" s="28"/>
      <c r="H14" s="24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15F32-71F8-409F-8EDF-0DBC1CDC6B9E}">
  <sheetPr>
    <pageSetUpPr fitToPage="1"/>
  </sheetPr>
  <dimension ref="A1:M62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369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62" t="s">
        <v>326</v>
      </c>
      <c r="C9" s="54" t="s">
        <v>28</v>
      </c>
      <c r="D9" s="54">
        <v>30</v>
      </c>
      <c r="E9" s="60"/>
      <c r="F9" s="60">
        <f>Tabela134[[#This Row],[Ilość]]*Tabela134[[#This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SUBTOTAL(109,Tabela134[Wartość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>
      <c r="A12" s="27"/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6586E-B205-4B9C-91A4-F10172C29F29}">
  <sheetPr>
    <pageSetUpPr fitToPage="1"/>
  </sheetPr>
  <dimension ref="A1:M54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370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51" t="s">
        <v>4</v>
      </c>
      <c r="B9" s="158" t="s">
        <v>311</v>
      </c>
      <c r="C9" s="163" t="s">
        <v>16</v>
      </c>
      <c r="D9" s="164">
        <v>12</v>
      </c>
      <c r="E9" s="165"/>
      <c r="F9" s="166">
        <f>Tabela135[[#This Row],[Ilość]]*Tabela135[[#This Row],[C.j. netto]]</f>
        <v>0</v>
      </c>
      <c r="G9" s="35"/>
      <c r="H9" s="36"/>
      <c r="I9" s="35"/>
      <c r="J9" s="35"/>
      <c r="K9" s="35"/>
      <c r="L9" s="35"/>
    </row>
    <row r="10" spans="1:13">
      <c r="A10" s="51" t="s">
        <v>5</v>
      </c>
      <c r="B10" s="47" t="s">
        <v>312</v>
      </c>
      <c r="C10" s="144" t="s">
        <v>16</v>
      </c>
      <c r="D10" s="43">
        <v>6</v>
      </c>
      <c r="E10" s="145"/>
      <c r="F10" s="44">
        <f>Tabela135[[#This Row],[Ilość]]*Tabela135[[#This Row],[C.j. netto]]</f>
        <v>0</v>
      </c>
      <c r="G10" s="35"/>
      <c r="H10" s="36"/>
      <c r="I10" s="35"/>
      <c r="J10" s="35"/>
      <c r="K10" s="35"/>
      <c r="L10" s="35"/>
    </row>
    <row r="11" spans="1:13">
      <c r="A11" s="9"/>
      <c r="B11" s="7"/>
      <c r="C11" s="25"/>
      <c r="D11" s="25"/>
      <c r="E11" s="12"/>
      <c r="F11" s="52">
        <f>SUBTOTAL(109,Tabela135[Wartość netto])</f>
        <v>0</v>
      </c>
      <c r="G11" s="12"/>
      <c r="H11" s="25"/>
      <c r="I11" s="12"/>
      <c r="J11" s="12"/>
      <c r="K11" s="12"/>
      <c r="L11" s="12"/>
    </row>
    <row r="12" spans="1:13">
      <c r="A12" s="27"/>
      <c r="B12" s="50"/>
      <c r="E12"/>
      <c r="F12" s="28"/>
      <c r="H12" s="24"/>
    </row>
    <row r="13" spans="1:13" ht="28.5">
      <c r="A13" s="140" t="s">
        <v>297</v>
      </c>
      <c r="B13" s="6" t="s">
        <v>310</v>
      </c>
      <c r="E13"/>
      <c r="F13" s="28"/>
      <c r="H13" s="24"/>
    </row>
    <row r="14" spans="1:13">
      <c r="A14" s="27"/>
      <c r="B14" s="50"/>
      <c r="E14"/>
      <c r="F14" s="28"/>
      <c r="H14" s="24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6024-7CFF-47B2-B3F8-A2BCEE4D15D0}">
  <sheetPr>
    <pageSetUpPr fitToPage="1"/>
  </sheetPr>
  <dimension ref="A1:M62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371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1" t="s">
        <v>4</v>
      </c>
      <c r="B9" s="62" t="s">
        <v>208</v>
      </c>
      <c r="C9" s="54" t="s">
        <v>28</v>
      </c>
      <c r="D9" s="54">
        <v>600</v>
      </c>
      <c r="E9" s="60"/>
      <c r="F9" s="60">
        <f>Tabela136[[#This Row],[Ilość]]*Tabela136[[#This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SUBTOTAL(109,Tabela136[Wartość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EA18-A562-4398-B4E1-D1CF06CEC63A}">
  <sheetPr>
    <pageSetUpPr fitToPage="1"/>
  </sheetPr>
  <dimension ref="A1:M62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372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62" t="s">
        <v>209</v>
      </c>
      <c r="C9" s="54" t="s">
        <v>28</v>
      </c>
      <c r="D9" s="54">
        <v>1300</v>
      </c>
      <c r="E9" s="60"/>
      <c r="F9" s="60">
        <f>Tabela137[[#This Row],[Ilość]]*Tabela137[[#This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SUBTOTAL(109,Tabela137[Wartość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8CDF-6094-4B45-A2DB-C2165A76112D}">
  <sheetPr>
    <pageSetUpPr fitToPage="1"/>
  </sheetPr>
  <dimension ref="A1:M62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373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270</v>
      </c>
      <c r="C9" s="54" t="s">
        <v>16</v>
      </c>
      <c r="D9" s="54">
        <v>150</v>
      </c>
      <c r="E9" s="60"/>
      <c r="F9" s="60">
        <f>Tabela138[[#This Row],[Ilość]]*Tabela138[[#This Row],[C.j. netto]]</f>
        <v>0</v>
      </c>
      <c r="G9" s="35"/>
      <c r="H9" s="36"/>
      <c r="I9" s="35"/>
      <c r="J9" s="35"/>
      <c r="K9" s="35"/>
      <c r="L9" s="37"/>
    </row>
    <row r="10" spans="1:13">
      <c r="A10" s="61" t="s">
        <v>5</v>
      </c>
      <c r="B10" s="32" t="s">
        <v>271</v>
      </c>
      <c r="C10" s="54" t="s">
        <v>16</v>
      </c>
      <c r="D10" s="54">
        <v>30</v>
      </c>
      <c r="E10" s="60"/>
      <c r="F10" s="60">
        <f>Tabela138[[#This Row],[Ilość]]*Tabela138[[#This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SUBTOTAL(109,Tabela138[Wartość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E12"/>
      <c r="F12" s="28"/>
      <c r="H12" s="24"/>
    </row>
    <row r="13" spans="1:13" ht="28.5">
      <c r="A13" s="140" t="s">
        <v>297</v>
      </c>
      <c r="B13" s="6" t="s">
        <v>298</v>
      </c>
      <c r="E13"/>
      <c r="F13" s="28"/>
      <c r="H13" s="24"/>
    </row>
    <row r="14" spans="1:13">
      <c r="A14" s="27"/>
      <c r="E14"/>
      <c r="F14" s="28"/>
      <c r="H14" s="24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380ED-BE15-4D59-904B-71AF5AC42A74}">
  <sheetPr>
    <pageSetUpPr fitToPage="1"/>
  </sheetPr>
  <dimension ref="A1:M61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374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5" t="s">
        <v>4</v>
      </c>
      <c r="B9" s="62" t="s">
        <v>210</v>
      </c>
      <c r="C9" s="54" t="s">
        <v>60</v>
      </c>
      <c r="D9" s="54">
        <v>50</v>
      </c>
      <c r="E9" s="60"/>
      <c r="F9" s="60">
        <f>Tabela139[[#This Row],[Ilość]]*Tabela139[[#This Row],[C.j. netto]]</f>
        <v>0</v>
      </c>
      <c r="G9" s="35"/>
      <c r="H9" s="36"/>
      <c r="I9" s="35"/>
      <c r="J9" s="35"/>
      <c r="K9" s="35"/>
      <c r="L9" s="37"/>
    </row>
    <row r="10" spans="1:13" ht="25.5">
      <c r="A10" s="61" t="s">
        <v>5</v>
      </c>
      <c r="B10" s="62" t="s">
        <v>211</v>
      </c>
      <c r="C10" s="54" t="s">
        <v>60</v>
      </c>
      <c r="D10" s="54">
        <v>260</v>
      </c>
      <c r="E10" s="60"/>
      <c r="F10" s="60">
        <f>Tabela139[[#This Row],[Ilość]]*Tabela139[[#This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SUBTOTAL(109,Tabela139[Wartość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9" ht="30" customHeight="1"/>
    <row r="60" ht="30" customHeight="1"/>
    <row r="61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C619-5B75-40C3-9C17-1924BE10F50A}">
  <sheetPr>
    <pageSetUpPr fitToPage="1"/>
  </sheetPr>
  <dimension ref="A1:M63"/>
  <sheetViews>
    <sheetView workbookViewId="0">
      <selection activeCell="E9" sqref="E9:E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375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1" t="s">
        <v>4</v>
      </c>
      <c r="B9" s="154" t="s">
        <v>308</v>
      </c>
      <c r="C9" s="155" t="s">
        <v>16</v>
      </c>
      <c r="D9" s="156">
        <v>15</v>
      </c>
      <c r="E9" s="157"/>
      <c r="F9" s="132">
        <f>Tabela140[[#This Row],[Ilość]]*Tabela140[[#This Row],[C.j. netto]]</f>
        <v>0</v>
      </c>
      <c r="G9" s="35"/>
      <c r="H9" s="36"/>
      <c r="I9" s="35"/>
      <c r="J9" s="35"/>
      <c r="K9" s="35"/>
      <c r="L9" s="37"/>
    </row>
    <row r="10" spans="1:13" ht="25.5">
      <c r="A10" s="41" t="s">
        <v>5</v>
      </c>
      <c r="B10" s="133" t="s">
        <v>309</v>
      </c>
      <c r="C10" s="138" t="s">
        <v>16</v>
      </c>
      <c r="D10" s="97">
        <v>50</v>
      </c>
      <c r="E10" s="132"/>
      <c r="F10" s="132">
        <f>Tabela140[[#This Row],[Ilość]]*Tabela140[[#This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SUBTOTAL(109,Tabela140[Wartość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E12"/>
      <c r="F12" s="28"/>
      <c r="H12" s="24"/>
    </row>
    <row r="13" spans="1:13" ht="28.5">
      <c r="A13" s="140" t="s">
        <v>297</v>
      </c>
      <c r="B13" s="6" t="s">
        <v>298</v>
      </c>
      <c r="E13"/>
      <c r="F13" s="28"/>
      <c r="H13" s="24"/>
    </row>
    <row r="14" spans="1:13" ht="15">
      <c r="A14" s="140"/>
      <c r="E14"/>
      <c r="F14" s="28"/>
      <c r="H14" s="24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28" spans="1:12">
      <c r="B28"/>
      <c r="C28"/>
      <c r="D28"/>
      <c r="E28"/>
      <c r="F28"/>
    </row>
    <row r="29" spans="1:12">
      <c r="B29"/>
      <c r="C29"/>
      <c r="D29"/>
      <c r="E29"/>
      <c r="F29"/>
    </row>
    <row r="30" spans="1:12">
      <c r="B30"/>
      <c r="C30"/>
      <c r="D30"/>
      <c r="E30"/>
      <c r="F30"/>
    </row>
    <row r="31" spans="1:12">
      <c r="B31"/>
      <c r="C31"/>
      <c r="D31"/>
      <c r="E31"/>
      <c r="F31"/>
    </row>
    <row r="32" spans="1:12">
      <c r="B32"/>
      <c r="C32"/>
      <c r="D32"/>
      <c r="E32"/>
      <c r="F32"/>
    </row>
    <row r="33" spans="2:6">
      <c r="B33"/>
      <c r="C33"/>
      <c r="D33"/>
      <c r="E33"/>
      <c r="F33"/>
    </row>
    <row r="34" spans="2:6">
      <c r="B34"/>
      <c r="C34"/>
      <c r="D34"/>
      <c r="E34"/>
      <c r="F34"/>
    </row>
    <row r="35" spans="2:6">
      <c r="B35"/>
      <c r="C35"/>
      <c r="D35"/>
      <c r="E35"/>
      <c r="F35"/>
    </row>
    <row r="61" ht="30" customHeight="1"/>
    <row r="62" ht="30" customHeight="1"/>
    <row r="63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5524-4F33-42B9-B00E-2393AACBEC34}">
  <sheetPr>
    <pageSetUpPr fitToPage="1"/>
  </sheetPr>
  <dimension ref="A1:M58"/>
  <sheetViews>
    <sheetView workbookViewId="0">
      <selection activeCell="E9" sqref="E9:E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21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95</v>
      </c>
      <c r="C9" s="33" t="s">
        <v>28</v>
      </c>
      <c r="D9" s="54">
        <v>160</v>
      </c>
      <c r="E9" s="34"/>
      <c r="F9" s="34">
        <f>Tabela87[[#This Row],[Ilość]]*Tabela87[[#This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32" t="s">
        <v>96</v>
      </c>
      <c r="C10" s="33" t="s">
        <v>59</v>
      </c>
      <c r="D10" s="54">
        <v>150</v>
      </c>
      <c r="E10" s="34"/>
      <c r="F10" s="34">
        <f>Tabela87[[#This Row],[Ilość]]*Tabela87[[#This Row],[C.j. netto]]</f>
        <v>0</v>
      </c>
      <c r="G10" s="35"/>
      <c r="H10" s="36"/>
      <c r="I10" s="56"/>
      <c r="J10" s="35"/>
      <c r="K10" s="35"/>
      <c r="L10" s="37"/>
    </row>
    <row r="11" spans="1:13">
      <c r="A11" s="31" t="s">
        <v>6</v>
      </c>
      <c r="B11" s="32" t="s">
        <v>97</v>
      </c>
      <c r="C11" s="33" t="s">
        <v>59</v>
      </c>
      <c r="D11" s="54">
        <v>300</v>
      </c>
      <c r="E11" s="34"/>
      <c r="F11" s="34">
        <f>Tabela87[[#This Row],[Ilość]]*Tabela87[[#This Row],[C.j. netto]]</f>
        <v>0</v>
      </c>
      <c r="G11" s="35"/>
      <c r="H11" s="36"/>
      <c r="I11" s="56"/>
      <c r="J11" s="35"/>
      <c r="K11" s="35"/>
      <c r="L11" s="37"/>
    </row>
    <row r="12" spans="1:13">
      <c r="A12" s="31" t="s">
        <v>26</v>
      </c>
      <c r="B12" s="32" t="s">
        <v>98</v>
      </c>
      <c r="C12" s="33" t="s">
        <v>28</v>
      </c>
      <c r="D12" s="54">
        <v>300</v>
      </c>
      <c r="E12" s="34"/>
      <c r="F12" s="34">
        <f>Tabela87[[#This Row],[Ilość]]*Tabela87[[#This Row],[C.j. netto]]</f>
        <v>0</v>
      </c>
      <c r="G12" s="35"/>
      <c r="H12" s="36"/>
      <c r="I12" s="56"/>
      <c r="J12" s="35"/>
      <c r="K12" s="35"/>
      <c r="L12" s="37"/>
    </row>
    <row r="13" spans="1:13">
      <c r="A13" s="13" t="s">
        <v>67</v>
      </c>
      <c r="B13" s="14"/>
      <c r="C13" s="26"/>
      <c r="D13" s="26"/>
      <c r="E13" s="15"/>
      <c r="F13" s="29">
        <f>SUBTOTAL(109,Tabela87[Wartość netto])</f>
        <v>0</v>
      </c>
      <c r="G13" s="15"/>
      <c r="H13" s="26"/>
      <c r="I13" s="15"/>
      <c r="J13" s="15"/>
      <c r="K13" s="15"/>
      <c r="L13" s="16"/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56" ht="30" customHeight="1"/>
    <row r="57" ht="30" customHeight="1"/>
    <row r="58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A327D-FA63-43D3-A7A2-68D71517B3FA}">
  <sheetPr>
    <pageSetUpPr fitToPage="1"/>
  </sheetPr>
  <dimension ref="A1:M62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376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1" t="s">
        <v>4</v>
      </c>
      <c r="B9" s="32" t="s">
        <v>212</v>
      </c>
      <c r="C9" s="54" t="s">
        <v>28</v>
      </c>
      <c r="D9" s="55">
        <v>48</v>
      </c>
      <c r="E9" s="60"/>
      <c r="F9" s="60">
        <f>Tabela141[[#This Row],[Ilość]]*Tabela141[[#This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SUBTOTAL(109,Tabela141[Wartość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9182-CF54-4891-A4CE-0F2C6A0DD9C1}">
  <sheetPr>
    <pageSetUpPr fitToPage="1"/>
  </sheetPr>
  <dimension ref="A1:M62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377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62" t="s">
        <v>213</v>
      </c>
      <c r="C9" s="54" t="s">
        <v>16</v>
      </c>
      <c r="D9" s="54">
        <v>80</v>
      </c>
      <c r="E9" s="60"/>
      <c r="F9" s="60">
        <f>Tabela142[[#This Row],[Ilość]]*Tabela142[[#This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SUBTOTAL(109,Tabela142[Wartość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60" ht="30" customHeight="1"/>
    <row r="61" ht="30" customHeight="1"/>
    <row r="62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1157-5890-4E8E-B519-44F237E28D24}">
  <sheetPr>
    <pageSetUpPr fitToPage="1"/>
  </sheetPr>
  <dimension ref="A1:M55"/>
  <sheetViews>
    <sheetView workbookViewId="0">
      <selection activeCell="E9" sqref="E9:E3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378</v>
      </c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3" t="s">
        <v>4</v>
      </c>
      <c r="B9" s="59" t="s">
        <v>214</v>
      </c>
      <c r="C9" s="54" t="s">
        <v>79</v>
      </c>
      <c r="D9" s="54">
        <v>400</v>
      </c>
      <c r="E9" s="60"/>
      <c r="F9" s="60">
        <f>Tabela143[[#This Row],[Ilość]]*Tabela143[[#This Row],[C.j. netto]]</f>
        <v>0</v>
      </c>
      <c r="G9" s="35"/>
      <c r="H9" s="36"/>
      <c r="I9" s="35"/>
      <c r="J9" s="35"/>
      <c r="K9" s="35"/>
      <c r="L9" s="35"/>
    </row>
    <row r="10" spans="1:13" ht="25.5">
      <c r="A10" s="63" t="s">
        <v>5</v>
      </c>
      <c r="B10" s="59" t="s">
        <v>215</v>
      </c>
      <c r="C10" s="54" t="s">
        <v>79</v>
      </c>
      <c r="D10" s="54">
        <v>70</v>
      </c>
      <c r="E10" s="60"/>
      <c r="F10" s="60">
        <f>Tabela143[[#This Row],[Ilość]]*Tabela143[[#This Row],[C.j. netto]]</f>
        <v>0</v>
      </c>
      <c r="G10" s="35"/>
      <c r="H10" s="36"/>
      <c r="I10" s="35"/>
      <c r="J10" s="35"/>
      <c r="K10" s="35"/>
      <c r="L10" s="35"/>
    </row>
    <row r="11" spans="1:13">
      <c r="A11" s="63" t="s">
        <v>6</v>
      </c>
      <c r="B11" s="59" t="s">
        <v>216</v>
      </c>
      <c r="C11" s="54" t="s">
        <v>79</v>
      </c>
      <c r="D11" s="55">
        <v>3200</v>
      </c>
      <c r="E11" s="60"/>
      <c r="F11" s="60">
        <f>Tabela143[[#This Row],[Ilość]]*Tabela143[[#This Row],[C.j. netto]]</f>
        <v>0</v>
      </c>
      <c r="G11" s="35"/>
      <c r="H11" s="36"/>
      <c r="I11" s="35"/>
      <c r="J11" s="35"/>
      <c r="K11" s="35"/>
      <c r="L11" s="35"/>
    </row>
    <row r="12" spans="1:13">
      <c r="A12" s="63" t="s">
        <v>26</v>
      </c>
      <c r="B12" s="59" t="s">
        <v>217</v>
      </c>
      <c r="C12" s="54" t="s">
        <v>79</v>
      </c>
      <c r="D12" s="55">
        <v>15000</v>
      </c>
      <c r="E12" s="60"/>
      <c r="F12" s="60">
        <f>Tabela143[[#This Row],[Ilość]]*Tabela143[[#This Row],[C.j. netto]]</f>
        <v>0</v>
      </c>
      <c r="G12" s="35"/>
      <c r="H12" s="36"/>
      <c r="I12" s="35"/>
      <c r="J12" s="35"/>
      <c r="K12" s="35"/>
      <c r="L12" s="35"/>
    </row>
    <row r="13" spans="1:13">
      <c r="A13" s="63" t="s">
        <v>27</v>
      </c>
      <c r="B13" s="59" t="s">
        <v>218</v>
      </c>
      <c r="C13" s="54" t="s">
        <v>79</v>
      </c>
      <c r="D13" s="54">
        <v>400</v>
      </c>
      <c r="E13" s="60"/>
      <c r="F13" s="60">
        <f>Tabela143[[#This Row],[Ilość]]*Tabela143[[#This Row],[C.j. netto]]</f>
        <v>0</v>
      </c>
      <c r="G13" s="35"/>
      <c r="H13" s="36"/>
      <c r="I13" s="35"/>
      <c r="J13" s="35"/>
      <c r="K13" s="35"/>
      <c r="L13" s="35"/>
    </row>
    <row r="14" spans="1:13">
      <c r="A14" s="63" t="s">
        <v>29</v>
      </c>
      <c r="B14" s="59" t="s">
        <v>219</v>
      </c>
      <c r="C14" s="54" t="s">
        <v>79</v>
      </c>
      <c r="D14" s="55">
        <v>1000</v>
      </c>
      <c r="E14" s="60"/>
      <c r="F14" s="60">
        <f>Tabela143[[#This Row],[Ilość]]*Tabela143[[#This Row],[C.j. netto]]</f>
        <v>0</v>
      </c>
      <c r="G14" s="35"/>
      <c r="H14" s="36"/>
      <c r="I14" s="35"/>
      <c r="J14" s="35"/>
      <c r="K14" s="35"/>
      <c r="L14" s="35"/>
    </row>
    <row r="15" spans="1:13">
      <c r="A15" s="63" t="s">
        <v>30</v>
      </c>
      <c r="B15" s="59" t="s">
        <v>220</v>
      </c>
      <c r="C15" s="54" t="s">
        <v>79</v>
      </c>
      <c r="D15" s="55">
        <v>1200</v>
      </c>
      <c r="E15" s="60"/>
      <c r="F15" s="60">
        <f>Tabela143[[#This Row],[Ilość]]*Tabela143[[#This Row],[C.j. netto]]</f>
        <v>0</v>
      </c>
      <c r="G15" s="35"/>
      <c r="H15" s="36"/>
      <c r="I15" s="35"/>
      <c r="J15" s="35"/>
      <c r="K15" s="35"/>
      <c r="L15" s="35"/>
    </row>
    <row r="16" spans="1:13">
      <c r="A16" s="63" t="s">
        <v>31</v>
      </c>
      <c r="B16" s="59" t="s">
        <v>221</v>
      </c>
      <c r="C16" s="54" t="s">
        <v>79</v>
      </c>
      <c r="D16" s="55">
        <v>4000</v>
      </c>
      <c r="E16" s="60"/>
      <c r="F16" s="60">
        <f>Tabela143[[#This Row],[Ilość]]*Tabela143[[#This Row],[C.j. netto]]</f>
        <v>0</v>
      </c>
      <c r="G16" s="35"/>
      <c r="H16" s="36"/>
      <c r="I16" s="35"/>
      <c r="J16" s="35"/>
      <c r="K16" s="35"/>
      <c r="L16" s="35"/>
    </row>
    <row r="17" spans="1:12">
      <c r="A17" s="63" t="s">
        <v>32</v>
      </c>
      <c r="B17" s="59" t="s">
        <v>222</v>
      </c>
      <c r="C17" s="54" t="s">
        <v>16</v>
      </c>
      <c r="D17" s="54">
        <v>180</v>
      </c>
      <c r="E17" s="60"/>
      <c r="F17" s="60">
        <f>Tabela143[[#This Row],[Ilość]]*Tabela143[[#This Row],[C.j. netto]]</f>
        <v>0</v>
      </c>
      <c r="G17" s="35"/>
      <c r="H17" s="36"/>
      <c r="I17" s="35"/>
      <c r="J17" s="35"/>
      <c r="K17" s="35"/>
      <c r="L17" s="35"/>
    </row>
    <row r="18" spans="1:12" ht="25.5">
      <c r="A18" s="63" t="s">
        <v>33</v>
      </c>
      <c r="B18" s="59" t="s">
        <v>223</v>
      </c>
      <c r="C18" s="54" t="s">
        <v>79</v>
      </c>
      <c r="D18" s="55">
        <v>160000</v>
      </c>
      <c r="E18" s="60"/>
      <c r="F18" s="60">
        <f>Tabela143[[#This Row],[Ilość]]*Tabela143[[#This Row],[C.j. netto]]</f>
        <v>0</v>
      </c>
      <c r="G18" s="35"/>
      <c r="H18" s="36"/>
      <c r="I18" s="35"/>
      <c r="J18" s="35"/>
      <c r="K18" s="35"/>
      <c r="L18" s="35"/>
    </row>
    <row r="19" spans="1:12" ht="25.5">
      <c r="A19" s="63" t="s">
        <v>34</v>
      </c>
      <c r="B19" s="59" t="s">
        <v>224</v>
      </c>
      <c r="C19" s="54" t="s">
        <v>79</v>
      </c>
      <c r="D19" s="55">
        <v>34000</v>
      </c>
      <c r="E19" s="60"/>
      <c r="F19" s="60">
        <f>Tabela143[[#This Row],[Ilość]]*Tabela143[[#This Row],[C.j. netto]]</f>
        <v>0</v>
      </c>
      <c r="G19" s="35"/>
      <c r="H19" s="36"/>
      <c r="I19" s="35"/>
      <c r="J19" s="35"/>
      <c r="K19" s="35"/>
      <c r="L19" s="35"/>
    </row>
    <row r="20" spans="1:12" ht="25.5">
      <c r="A20" s="63" t="s">
        <v>35</v>
      </c>
      <c r="B20" s="59" t="s">
        <v>225</v>
      </c>
      <c r="C20" s="54" t="s">
        <v>79</v>
      </c>
      <c r="D20" s="55">
        <v>52000</v>
      </c>
      <c r="E20" s="60"/>
      <c r="F20" s="60">
        <f>Tabela143[[#This Row],[Ilość]]*Tabela143[[#This Row],[C.j. netto]]</f>
        <v>0</v>
      </c>
      <c r="G20" s="35"/>
      <c r="H20" s="36"/>
      <c r="I20" s="35"/>
      <c r="J20" s="35"/>
      <c r="K20" s="35"/>
      <c r="L20" s="35"/>
    </row>
    <row r="21" spans="1:12">
      <c r="A21" s="63" t="s">
        <v>36</v>
      </c>
      <c r="B21" s="59" t="s">
        <v>226</v>
      </c>
      <c r="C21" s="54" t="s">
        <v>79</v>
      </c>
      <c r="D21" s="55">
        <v>2600</v>
      </c>
      <c r="E21" s="60"/>
      <c r="F21" s="60">
        <f>Tabela143[[#This Row],[Ilość]]*Tabela143[[#This Row],[C.j. netto]]</f>
        <v>0</v>
      </c>
      <c r="G21" s="35"/>
      <c r="H21" s="36"/>
      <c r="I21" s="35"/>
      <c r="J21" s="35"/>
      <c r="K21" s="35"/>
      <c r="L21" s="35"/>
    </row>
    <row r="22" spans="1:12" ht="25.5">
      <c r="A22" s="63" t="s">
        <v>37</v>
      </c>
      <c r="B22" s="59" t="s">
        <v>227</v>
      </c>
      <c r="C22" s="54" t="s">
        <v>79</v>
      </c>
      <c r="D22" s="54">
        <v>220</v>
      </c>
      <c r="E22" s="60"/>
      <c r="F22" s="60">
        <f>Tabela143[[#This Row],[Ilość]]*Tabela143[[#This Row],[C.j. netto]]</f>
        <v>0</v>
      </c>
      <c r="G22" s="35"/>
      <c r="H22" s="36"/>
      <c r="I22" s="35"/>
      <c r="J22" s="35"/>
      <c r="K22" s="35"/>
      <c r="L22" s="35"/>
    </row>
    <row r="23" spans="1:12" ht="89.25">
      <c r="A23" s="63" t="s">
        <v>38</v>
      </c>
      <c r="B23" s="59" t="s">
        <v>233</v>
      </c>
      <c r="C23" s="54" t="s">
        <v>79</v>
      </c>
      <c r="D23" s="55">
        <v>70000</v>
      </c>
      <c r="E23" s="60"/>
      <c r="F23" s="60">
        <f>Tabela143[[#This Row],[Ilość]]*Tabela143[[#This Row],[C.j. netto]]</f>
        <v>0</v>
      </c>
      <c r="G23" s="35"/>
      <c r="H23" s="36"/>
      <c r="I23" s="35"/>
      <c r="J23" s="35"/>
      <c r="K23" s="35"/>
      <c r="L23" s="35"/>
    </row>
    <row r="24" spans="1:12" ht="89.25">
      <c r="A24" s="63" t="s">
        <v>39</v>
      </c>
      <c r="B24" s="59" t="s">
        <v>234</v>
      </c>
      <c r="C24" s="54" t="s">
        <v>79</v>
      </c>
      <c r="D24" s="54">
        <v>3000</v>
      </c>
      <c r="E24" s="60"/>
      <c r="F24" s="60">
        <f>Tabela143[[#This Row],[Ilość]]*Tabela143[[#This Row],[C.j. netto]]</f>
        <v>0</v>
      </c>
      <c r="G24" s="35"/>
      <c r="H24" s="36"/>
      <c r="I24" s="35"/>
      <c r="J24" s="35"/>
      <c r="K24" s="35"/>
      <c r="L24" s="35"/>
    </row>
    <row r="25" spans="1:12" ht="25.5">
      <c r="A25" s="63" t="s">
        <v>40</v>
      </c>
      <c r="B25" s="59" t="s">
        <v>228</v>
      </c>
      <c r="C25" s="54" t="s">
        <v>79</v>
      </c>
      <c r="D25" s="55">
        <v>2000</v>
      </c>
      <c r="E25" s="60"/>
      <c r="F25" s="60">
        <f>Tabela143[[#This Row],[Ilość]]*Tabela143[[#This Row],[C.j. netto]]</f>
        <v>0</v>
      </c>
      <c r="G25" s="35"/>
      <c r="H25" s="36"/>
      <c r="I25" s="35"/>
      <c r="J25" s="35"/>
      <c r="K25" s="35"/>
      <c r="L25" s="35"/>
    </row>
    <row r="26" spans="1:12">
      <c r="A26" s="63" t="s">
        <v>41</v>
      </c>
      <c r="B26" s="59" t="s">
        <v>229</v>
      </c>
      <c r="C26" s="54" t="s">
        <v>79</v>
      </c>
      <c r="D26" s="55">
        <v>2500</v>
      </c>
      <c r="E26" s="60"/>
      <c r="F26" s="60">
        <f>Tabela143[[#This Row],[Ilość]]*Tabela143[[#This Row],[C.j. netto]]</f>
        <v>0</v>
      </c>
      <c r="G26" s="35"/>
      <c r="H26" s="36"/>
      <c r="I26" s="35"/>
      <c r="J26" s="35"/>
      <c r="K26" s="35"/>
      <c r="L26" s="35"/>
    </row>
    <row r="27" spans="1:12" ht="51">
      <c r="A27" s="63" t="s">
        <v>42</v>
      </c>
      <c r="B27" s="59" t="s">
        <v>235</v>
      </c>
      <c r="C27" s="54" t="s">
        <v>79</v>
      </c>
      <c r="D27" s="55">
        <v>3200</v>
      </c>
      <c r="E27" s="60"/>
      <c r="F27" s="60">
        <f>Tabela143[[#This Row],[Ilość]]*Tabela143[[#This Row],[C.j. netto]]</f>
        <v>0</v>
      </c>
      <c r="G27" s="35"/>
      <c r="H27" s="36"/>
      <c r="I27" s="35"/>
      <c r="J27" s="35"/>
      <c r="K27" s="35"/>
      <c r="L27" s="35"/>
    </row>
    <row r="28" spans="1:12">
      <c r="A28" s="63" t="s">
        <v>43</v>
      </c>
      <c r="B28" s="59" t="s">
        <v>230</v>
      </c>
      <c r="C28" s="54" t="s">
        <v>16</v>
      </c>
      <c r="D28" s="54">
        <v>4</v>
      </c>
      <c r="E28" s="60"/>
      <c r="F28" s="60">
        <f>Tabela143[[#This Row],[Ilość]]*Tabela143[[#This Row],[C.j. netto]]</f>
        <v>0</v>
      </c>
      <c r="G28" s="35"/>
      <c r="H28" s="36"/>
      <c r="I28" s="35"/>
      <c r="J28" s="35"/>
      <c r="K28" s="35"/>
      <c r="L28" s="35"/>
    </row>
    <row r="29" spans="1:12">
      <c r="A29" s="61" t="s">
        <v>44</v>
      </c>
      <c r="B29" s="62" t="s">
        <v>231</v>
      </c>
      <c r="C29" s="54" t="s">
        <v>79</v>
      </c>
      <c r="D29" s="55">
        <v>2500</v>
      </c>
      <c r="E29" s="60"/>
      <c r="F29" s="60">
        <f>Tabela143[[#This Row],[Ilość]]*Tabela143[[#This Row],[C.j. netto]]</f>
        <v>0</v>
      </c>
      <c r="G29" s="35"/>
      <c r="H29" s="36"/>
      <c r="I29" s="35"/>
      <c r="J29" s="35"/>
      <c r="K29" s="35"/>
      <c r="L29" s="35"/>
    </row>
    <row r="30" spans="1:12">
      <c r="A30" s="61" t="s">
        <v>45</v>
      </c>
      <c r="B30" s="59" t="s">
        <v>232</v>
      </c>
      <c r="C30" s="54" t="s">
        <v>79</v>
      </c>
      <c r="D30" s="54">
        <v>48</v>
      </c>
      <c r="E30" s="89"/>
      <c r="F30" s="60">
        <f>Tabela143[[#This Row],[Ilość]]*Tabela143[[#This Row],[C.j. netto]]</f>
        <v>0</v>
      </c>
      <c r="G30" s="35"/>
      <c r="H30" s="36"/>
      <c r="I30" s="35"/>
      <c r="J30" s="35"/>
      <c r="K30" s="35"/>
      <c r="L30" s="35"/>
    </row>
    <row r="31" spans="1:12">
      <c r="A31" s="90" t="s">
        <v>67</v>
      </c>
      <c r="B31" s="48"/>
      <c r="C31" s="25"/>
      <c r="D31" s="25"/>
      <c r="E31" s="12"/>
      <c r="F31" s="52">
        <f>SUBTOTAL(109,Tabela143[Wartość netto])</f>
        <v>0</v>
      </c>
      <c r="G31" s="12"/>
      <c r="H31" s="25"/>
      <c r="I31" s="12"/>
      <c r="J31" s="12"/>
      <c r="K31" s="12"/>
      <c r="L31" s="12"/>
    </row>
    <row r="32" spans="1:12">
      <c r="A32" s="27"/>
      <c r="B32" s="50"/>
      <c r="E32"/>
      <c r="F32" s="28"/>
      <c r="H32" s="24"/>
    </row>
    <row r="33" spans="1:12">
      <c r="A33" s="27"/>
      <c r="B33" s="50"/>
      <c r="E33"/>
      <c r="F33" s="28"/>
      <c r="H33" s="24"/>
    </row>
    <row r="34" spans="1:12" ht="30">
      <c r="A34" s="10" t="s">
        <v>64</v>
      </c>
      <c r="B34" s="5"/>
    </row>
    <row r="35" spans="1:12" ht="15">
      <c r="A35" s="11" t="s">
        <v>65</v>
      </c>
      <c r="B35" s="5"/>
      <c r="L35" s="17"/>
    </row>
    <row r="36" spans="1:12" ht="15">
      <c r="A36" s="11" t="s">
        <v>66</v>
      </c>
      <c r="B36" s="5"/>
      <c r="L36" s="30" t="s">
        <v>68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0195-A649-4D4F-9FF6-1EBED2951A08}">
  <sheetPr>
    <pageSetUpPr fitToPage="1"/>
  </sheetPr>
  <dimension ref="A1:M62"/>
  <sheetViews>
    <sheetView workbookViewId="0">
      <selection activeCell="E50" sqref="E50"/>
    </sheetView>
  </sheetViews>
  <sheetFormatPr defaultRowHeight="14.25"/>
  <cols>
    <col min="1" max="1" width="14.125" customWidth="1"/>
    <col min="2" max="2" width="52.625" style="6" customWidth="1"/>
    <col min="3" max="4" width="9" style="167"/>
    <col min="5" max="5" width="13.375" style="170" customWidth="1"/>
    <col min="6" max="6" width="18" style="170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379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5" t="s">
        <v>4</v>
      </c>
      <c r="B9" s="62" t="s">
        <v>236</v>
      </c>
      <c r="C9" s="97" t="s">
        <v>16</v>
      </c>
      <c r="D9" s="97">
        <v>200</v>
      </c>
      <c r="E9" s="132"/>
      <c r="F9" s="132">
        <f>Tabela144[[#This Row],[Ilość]]*Tabela144[[#This Row],[C.j. netto]]</f>
        <v>0</v>
      </c>
      <c r="G9" s="35"/>
      <c r="H9" s="36"/>
      <c r="I9" s="35"/>
      <c r="J9" s="35"/>
      <c r="K9" s="35"/>
      <c r="L9" s="37"/>
    </row>
    <row r="10" spans="1:13" ht="38.25">
      <c r="A10" s="65" t="s">
        <v>5</v>
      </c>
      <c r="B10" s="62" t="s">
        <v>237</v>
      </c>
      <c r="C10" s="97" t="s">
        <v>78</v>
      </c>
      <c r="D10" s="98">
        <v>5000</v>
      </c>
      <c r="E10" s="132"/>
      <c r="F10" s="132">
        <f>Tabela144[[#This Row],[Ilość]]*Tabela144[[#This Row],[C.j. netto]]</f>
        <v>0</v>
      </c>
      <c r="G10" s="35"/>
      <c r="H10" s="36"/>
      <c r="I10" s="56"/>
      <c r="J10" s="35"/>
      <c r="K10" s="35"/>
      <c r="L10" s="37"/>
    </row>
    <row r="11" spans="1:13" ht="38.25">
      <c r="A11" s="65" t="s">
        <v>6</v>
      </c>
      <c r="B11" s="62" t="s">
        <v>238</v>
      </c>
      <c r="C11" s="97" t="s">
        <v>78</v>
      </c>
      <c r="D11" s="97">
        <v>1000</v>
      </c>
      <c r="E11" s="132"/>
      <c r="F11" s="132">
        <f>Tabela144[[#This Row],[Ilość]]*Tabela144[[#This Row],[C.j. netto]]</f>
        <v>0</v>
      </c>
      <c r="G11" s="35"/>
      <c r="H11" s="36"/>
      <c r="I11" s="35"/>
      <c r="J11" s="35"/>
      <c r="K11" s="35"/>
      <c r="L11" s="37"/>
    </row>
    <row r="12" spans="1:13" ht="51">
      <c r="A12" s="65" t="s">
        <v>26</v>
      </c>
      <c r="B12" s="62" t="s">
        <v>239</v>
      </c>
      <c r="C12" s="97" t="s">
        <v>16</v>
      </c>
      <c r="D12" s="97">
        <v>10</v>
      </c>
      <c r="E12" s="132"/>
      <c r="F12" s="132">
        <f>Tabela144[[#This Row],[Ilość]]*Tabela144[[#This Row],[C.j. netto]]</f>
        <v>0</v>
      </c>
      <c r="G12" s="35"/>
      <c r="H12" s="36"/>
      <c r="I12" s="35"/>
      <c r="J12" s="35"/>
      <c r="K12" s="35"/>
      <c r="L12" s="37"/>
    </row>
    <row r="13" spans="1:13" ht="51">
      <c r="A13" s="65" t="s">
        <v>27</v>
      </c>
      <c r="B13" s="62" t="s">
        <v>240</v>
      </c>
      <c r="C13" s="97" t="s">
        <v>28</v>
      </c>
      <c r="D13" s="97">
        <v>50</v>
      </c>
      <c r="E13" s="132"/>
      <c r="F13" s="132">
        <f>Tabela144[[#This Row],[Ilość]]*Tabela144[[#This Row],[C.j. netto]]</f>
        <v>0</v>
      </c>
      <c r="G13" s="35"/>
      <c r="H13" s="36"/>
      <c r="I13" s="35"/>
      <c r="J13" s="35"/>
      <c r="K13" s="35"/>
      <c r="L13" s="37"/>
    </row>
    <row r="14" spans="1:13" ht="25.5">
      <c r="A14" s="65" t="s">
        <v>29</v>
      </c>
      <c r="B14" s="62" t="s">
        <v>241</v>
      </c>
      <c r="C14" s="97" t="s">
        <v>28</v>
      </c>
      <c r="D14" s="97">
        <v>50</v>
      </c>
      <c r="E14" s="132"/>
      <c r="F14" s="132">
        <f>Tabela144[[#This Row],[Ilość]]*Tabela144[[#This Row],[C.j. netto]]</f>
        <v>0</v>
      </c>
      <c r="G14" s="35"/>
      <c r="H14" s="36"/>
      <c r="I14" s="35"/>
      <c r="J14" s="35"/>
      <c r="K14" s="35"/>
      <c r="L14" s="37"/>
    </row>
    <row r="15" spans="1:13" ht="38.25">
      <c r="A15" s="65" t="s">
        <v>30</v>
      </c>
      <c r="B15" s="62" t="s">
        <v>242</v>
      </c>
      <c r="C15" s="97" t="s">
        <v>78</v>
      </c>
      <c r="D15" s="97">
        <v>400</v>
      </c>
      <c r="E15" s="132"/>
      <c r="F15" s="132">
        <f>Tabela144[[#This Row],[Ilość]]*Tabela144[[#This Row],[C.j. netto]]</f>
        <v>0</v>
      </c>
      <c r="G15" s="35"/>
      <c r="H15" s="36"/>
      <c r="I15" s="35"/>
      <c r="J15" s="35"/>
      <c r="K15" s="35"/>
      <c r="L15" s="37"/>
    </row>
    <row r="16" spans="1:13" ht="38.25">
      <c r="A16" s="65" t="s">
        <v>31</v>
      </c>
      <c r="B16" s="62" t="s">
        <v>243</v>
      </c>
      <c r="C16" s="97" t="s">
        <v>78</v>
      </c>
      <c r="D16" s="97">
        <v>300</v>
      </c>
      <c r="E16" s="132"/>
      <c r="F16" s="132">
        <f>Tabela144[[#This Row],[Ilość]]*Tabela144[[#This Row],[C.j. netto]]</f>
        <v>0</v>
      </c>
      <c r="G16" s="35"/>
      <c r="H16" s="36"/>
      <c r="I16" s="35"/>
      <c r="J16" s="35"/>
      <c r="K16" s="35"/>
      <c r="L16" s="37"/>
    </row>
    <row r="17" spans="1:12" ht="25.5">
      <c r="A17" s="65" t="s">
        <v>32</v>
      </c>
      <c r="B17" s="62" t="s">
        <v>244</v>
      </c>
      <c r="C17" s="97" t="s">
        <v>28</v>
      </c>
      <c r="D17" s="97">
        <v>50</v>
      </c>
      <c r="E17" s="132"/>
      <c r="F17" s="132">
        <f>Tabela144[[#This Row],[Ilość]]*Tabela144[[#This Row],[C.j. netto]]</f>
        <v>0</v>
      </c>
      <c r="G17" s="35"/>
      <c r="H17" s="36"/>
      <c r="I17" s="35"/>
      <c r="J17" s="35"/>
      <c r="K17" s="35"/>
      <c r="L17" s="37"/>
    </row>
    <row r="18" spans="1:12" ht="25.5">
      <c r="A18" s="65" t="s">
        <v>33</v>
      </c>
      <c r="B18" s="62" t="s">
        <v>245</v>
      </c>
      <c r="C18" s="97" t="s">
        <v>78</v>
      </c>
      <c r="D18" s="98">
        <v>4000</v>
      </c>
      <c r="E18" s="132"/>
      <c r="F18" s="132">
        <f>Tabela144[[#This Row],[Ilość]]*Tabela144[[#This Row],[C.j. netto]]</f>
        <v>0</v>
      </c>
      <c r="G18" s="35"/>
      <c r="H18" s="36"/>
      <c r="I18" s="35"/>
      <c r="J18" s="35"/>
      <c r="K18" s="35"/>
      <c r="L18" s="37"/>
    </row>
    <row r="19" spans="1:12" ht="38.25">
      <c r="A19" s="65" t="s">
        <v>34</v>
      </c>
      <c r="B19" s="62" t="s">
        <v>246</v>
      </c>
      <c r="C19" s="97" t="s">
        <v>78</v>
      </c>
      <c r="D19" s="98">
        <v>7000</v>
      </c>
      <c r="E19" s="132"/>
      <c r="F19" s="132">
        <f>Tabela144[[#This Row],[Ilość]]*Tabela144[[#This Row],[C.j. netto]]</f>
        <v>0</v>
      </c>
      <c r="G19" s="35"/>
      <c r="H19" s="36"/>
      <c r="I19" s="56"/>
      <c r="J19" s="35"/>
      <c r="K19" s="35"/>
      <c r="L19" s="37"/>
    </row>
    <row r="20" spans="1:12">
      <c r="A20" s="65" t="s">
        <v>35</v>
      </c>
      <c r="B20" s="62" t="s">
        <v>247</v>
      </c>
      <c r="C20" s="97" t="s">
        <v>28</v>
      </c>
      <c r="D20" s="97">
        <v>220</v>
      </c>
      <c r="E20" s="132"/>
      <c r="F20" s="132">
        <f>Tabela144[[#This Row],[Ilość]]*Tabela144[[#This Row],[C.j. netto]]</f>
        <v>0</v>
      </c>
      <c r="G20" s="35"/>
      <c r="H20" s="36"/>
      <c r="I20" s="35"/>
      <c r="J20" s="35"/>
      <c r="K20" s="35"/>
      <c r="L20" s="37"/>
    </row>
    <row r="21" spans="1:12" ht="38.25">
      <c r="A21" s="65" t="s">
        <v>36</v>
      </c>
      <c r="B21" s="62" t="s">
        <v>248</v>
      </c>
      <c r="C21" s="97" t="s">
        <v>28</v>
      </c>
      <c r="D21" s="97">
        <v>25</v>
      </c>
      <c r="E21" s="132"/>
      <c r="F21" s="132">
        <f>Tabela144[[#This Row],[Ilość]]*Tabela144[[#This Row],[C.j. netto]]</f>
        <v>0</v>
      </c>
      <c r="G21" s="35"/>
      <c r="H21" s="36"/>
      <c r="I21" s="56"/>
      <c r="J21" s="35"/>
      <c r="K21" s="35"/>
      <c r="L21" s="37"/>
    </row>
    <row r="22" spans="1:12">
      <c r="A22" s="65" t="s">
        <v>37</v>
      </c>
      <c r="B22" s="62" t="s">
        <v>249</v>
      </c>
      <c r="C22" s="97" t="s">
        <v>28</v>
      </c>
      <c r="D22" s="97">
        <v>140</v>
      </c>
      <c r="E22" s="132"/>
      <c r="F22" s="132">
        <f>Tabela144[[#This Row],[Ilość]]*Tabela144[[#This Row],[C.j. netto]]</f>
        <v>0</v>
      </c>
      <c r="G22" s="35"/>
      <c r="H22" s="36"/>
      <c r="I22" s="35"/>
      <c r="J22" s="35"/>
      <c r="K22" s="35"/>
      <c r="L22" s="37"/>
    </row>
    <row r="23" spans="1:12" ht="153">
      <c r="A23" s="65" t="s">
        <v>38</v>
      </c>
      <c r="B23" s="62" t="s">
        <v>250</v>
      </c>
      <c r="C23" s="97" t="s">
        <v>28</v>
      </c>
      <c r="D23" s="97">
        <v>100</v>
      </c>
      <c r="E23" s="132"/>
      <c r="F23" s="132">
        <f>Tabela144[[#This Row],[Ilość]]*Tabela144[[#This Row],[C.j. netto]]</f>
        <v>0</v>
      </c>
      <c r="G23" s="35"/>
      <c r="H23" s="36"/>
      <c r="I23" s="35"/>
      <c r="J23" s="35"/>
      <c r="K23" s="35"/>
      <c r="L23" s="37"/>
    </row>
    <row r="24" spans="1:12" ht="25.5">
      <c r="A24" s="65" t="s">
        <v>39</v>
      </c>
      <c r="B24" s="62" t="s">
        <v>251</v>
      </c>
      <c r="C24" s="97" t="s">
        <v>16</v>
      </c>
      <c r="D24" s="97">
        <v>120</v>
      </c>
      <c r="E24" s="132"/>
      <c r="F24" s="132">
        <f>Tabela144[[#This Row],[Ilość]]*Tabela144[[#This Row],[C.j. netto]]</f>
        <v>0</v>
      </c>
      <c r="G24" s="35"/>
      <c r="H24" s="36"/>
      <c r="I24" s="35"/>
      <c r="J24" s="35"/>
      <c r="K24" s="35"/>
      <c r="L24" s="37"/>
    </row>
    <row r="25" spans="1:12" ht="38.25">
      <c r="A25" s="65" t="s">
        <v>40</v>
      </c>
      <c r="B25" s="62" t="s">
        <v>252</v>
      </c>
      <c r="C25" s="97" t="s">
        <v>78</v>
      </c>
      <c r="D25" s="98">
        <v>30000</v>
      </c>
      <c r="E25" s="132"/>
      <c r="F25" s="132">
        <f>Tabela144[[#This Row],[Ilość]]*Tabela144[[#This Row],[C.j. netto]]</f>
        <v>0</v>
      </c>
      <c r="G25" s="35"/>
      <c r="H25" s="36"/>
      <c r="I25" s="35"/>
      <c r="J25" s="35"/>
      <c r="K25" s="35"/>
      <c r="L25" s="37"/>
    </row>
    <row r="26" spans="1:12" ht="38.25">
      <c r="A26" s="65" t="s">
        <v>41</v>
      </c>
      <c r="B26" s="62" t="s">
        <v>253</v>
      </c>
      <c r="C26" s="97" t="s">
        <v>78</v>
      </c>
      <c r="D26" s="98">
        <v>25000</v>
      </c>
      <c r="E26" s="132"/>
      <c r="F26" s="132">
        <f>Tabela144[[#This Row],[Ilość]]*Tabela144[[#This Row],[C.j. netto]]</f>
        <v>0</v>
      </c>
      <c r="G26" s="35"/>
      <c r="H26" s="36"/>
      <c r="I26" s="35"/>
      <c r="J26" s="35"/>
      <c r="K26" s="35"/>
      <c r="L26" s="37"/>
    </row>
    <row r="27" spans="1:12" ht="38.25">
      <c r="A27" s="65" t="s">
        <v>42</v>
      </c>
      <c r="B27" s="62" t="s">
        <v>254</v>
      </c>
      <c r="C27" s="97" t="s">
        <v>78</v>
      </c>
      <c r="D27" s="98">
        <v>10000</v>
      </c>
      <c r="E27" s="132"/>
      <c r="F27" s="132">
        <f>Tabela144[[#This Row],[Ilość]]*Tabela144[[#This Row],[C.j. netto]]</f>
        <v>0</v>
      </c>
      <c r="G27" s="35"/>
      <c r="H27" s="36"/>
      <c r="I27" s="35"/>
      <c r="J27" s="35"/>
      <c r="K27" s="35"/>
      <c r="L27" s="37"/>
    </row>
    <row r="28" spans="1:12" ht="38.25">
      <c r="A28" s="65" t="s">
        <v>43</v>
      </c>
      <c r="B28" s="62" t="s">
        <v>255</v>
      </c>
      <c r="C28" s="97" t="s">
        <v>78</v>
      </c>
      <c r="D28" s="98">
        <v>30000</v>
      </c>
      <c r="E28" s="132"/>
      <c r="F28" s="132">
        <f>Tabela144[[#This Row],[Ilość]]*Tabela144[[#This Row],[C.j. netto]]</f>
        <v>0</v>
      </c>
      <c r="G28" s="35"/>
      <c r="H28" s="36"/>
      <c r="I28" s="35"/>
      <c r="J28" s="35"/>
      <c r="K28" s="35"/>
      <c r="L28" s="37"/>
    </row>
    <row r="29" spans="1:12" ht="25.5">
      <c r="A29" s="65" t="s">
        <v>44</v>
      </c>
      <c r="B29" s="62" t="s">
        <v>256</v>
      </c>
      <c r="C29" s="97" t="s">
        <v>79</v>
      </c>
      <c r="D29" s="98">
        <v>11000</v>
      </c>
      <c r="E29" s="132"/>
      <c r="F29" s="132">
        <f>Tabela144[[#This Row],[Ilość]]*Tabela144[[#This Row],[C.j. netto]]</f>
        <v>0</v>
      </c>
      <c r="G29" s="35"/>
      <c r="H29" s="36"/>
      <c r="I29" s="56"/>
      <c r="J29" s="35"/>
      <c r="K29" s="35"/>
      <c r="L29" s="37"/>
    </row>
    <row r="30" spans="1:12" ht="25.5">
      <c r="A30" s="65" t="s">
        <v>45</v>
      </c>
      <c r="B30" s="32" t="s">
        <v>337</v>
      </c>
      <c r="C30" s="97" t="s">
        <v>28</v>
      </c>
      <c r="D30" s="97">
        <v>150</v>
      </c>
      <c r="E30" s="132"/>
      <c r="F30" s="132">
        <f>Tabela144[[#This Row],[Ilość]]*Tabela144[[#This Row],[C.j. netto]]</f>
        <v>0</v>
      </c>
      <c r="G30" s="35"/>
      <c r="H30" s="36"/>
      <c r="I30" s="56"/>
      <c r="J30" s="35"/>
      <c r="K30" s="35"/>
      <c r="L30" s="37"/>
    </row>
    <row r="31" spans="1:12">
      <c r="A31" s="65" t="s">
        <v>46</v>
      </c>
      <c r="B31" s="62" t="s">
        <v>257</v>
      </c>
      <c r="C31" s="97" t="s">
        <v>28</v>
      </c>
      <c r="D31" s="98">
        <v>4000</v>
      </c>
      <c r="E31" s="132"/>
      <c r="F31" s="132">
        <f>Tabela144[[#This Row],[Ilość]]*Tabela144[[#This Row],[C.j. netto]]</f>
        <v>0</v>
      </c>
      <c r="G31" s="35"/>
      <c r="H31" s="36"/>
      <c r="I31" s="35"/>
      <c r="J31" s="35"/>
      <c r="K31" s="35"/>
      <c r="L31" s="37"/>
    </row>
    <row r="32" spans="1:12" ht="38.25">
      <c r="A32" s="65" t="s">
        <v>47</v>
      </c>
      <c r="B32" s="62" t="s">
        <v>258</v>
      </c>
      <c r="C32" s="97" t="s">
        <v>79</v>
      </c>
      <c r="D32" s="97">
        <v>50</v>
      </c>
      <c r="E32" s="132"/>
      <c r="F32" s="132">
        <f>Tabela144[[#This Row],[Ilość]]*Tabela144[[#This Row],[C.j. netto]]</f>
        <v>0</v>
      </c>
      <c r="G32" s="35"/>
      <c r="H32" s="36"/>
      <c r="I32" s="35"/>
      <c r="J32" s="35"/>
      <c r="K32" s="35"/>
      <c r="L32" s="37"/>
    </row>
    <row r="33" spans="1:12" ht="38.25">
      <c r="A33" s="65" t="s">
        <v>48</v>
      </c>
      <c r="B33" s="62" t="s">
        <v>259</v>
      </c>
      <c r="C33" s="97" t="s">
        <v>79</v>
      </c>
      <c r="D33" s="98">
        <v>1800</v>
      </c>
      <c r="E33" s="132"/>
      <c r="F33" s="132">
        <f>Tabela144[[#This Row],[Ilość]]*Tabela144[[#This Row],[C.j. netto]]</f>
        <v>0</v>
      </c>
      <c r="G33" s="35"/>
      <c r="H33" s="36"/>
      <c r="I33" s="35"/>
      <c r="J33" s="35"/>
      <c r="K33" s="35"/>
      <c r="L33" s="37"/>
    </row>
    <row r="34" spans="1:12" ht="38.25">
      <c r="A34" s="65" t="s">
        <v>49</v>
      </c>
      <c r="B34" s="62" t="s">
        <v>260</v>
      </c>
      <c r="C34" s="97" t="s">
        <v>78</v>
      </c>
      <c r="D34" s="97">
        <v>450</v>
      </c>
      <c r="E34" s="132"/>
      <c r="F34" s="132">
        <f>Tabela144[[#This Row],[Ilość]]*Tabela144[[#This Row],[C.j. netto]]</f>
        <v>0</v>
      </c>
      <c r="G34" s="35"/>
      <c r="H34" s="36"/>
      <c r="I34" s="56"/>
      <c r="J34" s="35"/>
      <c r="K34" s="35"/>
      <c r="L34" s="37"/>
    </row>
    <row r="35" spans="1:12" ht="25.5">
      <c r="A35" s="65" t="s">
        <v>50</v>
      </c>
      <c r="B35" s="62" t="s">
        <v>261</v>
      </c>
      <c r="C35" s="97" t="s">
        <v>79</v>
      </c>
      <c r="D35" s="97">
        <v>450</v>
      </c>
      <c r="E35" s="132"/>
      <c r="F35" s="132">
        <f>Tabela144[[#This Row],[Ilość]]*Tabela144[[#This Row],[C.j. netto]]</f>
        <v>0</v>
      </c>
      <c r="G35" s="35"/>
      <c r="H35" s="36"/>
      <c r="I35" s="56"/>
      <c r="J35" s="35"/>
      <c r="K35" s="35"/>
      <c r="L35" s="37"/>
    </row>
    <row r="36" spans="1:12" ht="63.75">
      <c r="A36" s="65" t="s">
        <v>51</v>
      </c>
      <c r="B36" s="62" t="s">
        <v>262</v>
      </c>
      <c r="C36" s="97" t="s">
        <v>28</v>
      </c>
      <c r="D36" s="97">
        <v>130</v>
      </c>
      <c r="E36" s="132"/>
      <c r="F36" s="132">
        <f>Tabela144[[#This Row],[Ilość]]*Tabela144[[#This Row],[C.j. netto]]</f>
        <v>0</v>
      </c>
      <c r="G36" s="35"/>
      <c r="H36" s="36"/>
      <c r="I36" s="35"/>
      <c r="J36" s="35"/>
      <c r="K36" s="35"/>
      <c r="L36" s="37"/>
    </row>
    <row r="37" spans="1:12" ht="63.75">
      <c r="A37" s="65" t="s">
        <v>52</v>
      </c>
      <c r="B37" s="62" t="s">
        <v>263</v>
      </c>
      <c r="C37" s="97" t="s">
        <v>28</v>
      </c>
      <c r="D37" s="97">
        <v>20</v>
      </c>
      <c r="E37" s="132"/>
      <c r="F37" s="132">
        <f>Tabela144[[#This Row],[Ilość]]*Tabela144[[#This Row],[C.j. netto]]</f>
        <v>0</v>
      </c>
      <c r="G37" s="35"/>
      <c r="H37" s="36"/>
      <c r="I37" s="35"/>
      <c r="J37" s="35"/>
      <c r="K37" s="35"/>
      <c r="L37" s="37"/>
    </row>
    <row r="38" spans="1:12" ht="63.75">
      <c r="A38" s="65" t="s">
        <v>53</v>
      </c>
      <c r="B38" s="62" t="s">
        <v>264</v>
      </c>
      <c r="C38" s="97" t="s">
        <v>28</v>
      </c>
      <c r="D38" s="97">
        <v>120</v>
      </c>
      <c r="E38" s="132"/>
      <c r="F38" s="132">
        <f>Tabela144[[#This Row],[Ilość]]*Tabela144[[#This Row],[C.j. netto]]</f>
        <v>0</v>
      </c>
      <c r="G38" s="35"/>
      <c r="H38" s="36"/>
      <c r="I38" s="56"/>
      <c r="J38" s="35"/>
      <c r="K38" s="35"/>
      <c r="L38" s="37"/>
    </row>
    <row r="39" spans="1:12" ht="63.75">
      <c r="A39" s="65" t="s">
        <v>54</v>
      </c>
      <c r="B39" s="62" t="s">
        <v>265</v>
      </c>
      <c r="C39" s="97" t="s">
        <v>28</v>
      </c>
      <c r="D39" s="97">
        <v>60</v>
      </c>
      <c r="E39" s="132"/>
      <c r="F39" s="132">
        <f>Tabela144[[#This Row],[Ilość]]*Tabela144[[#This Row],[C.j. netto]]</f>
        <v>0</v>
      </c>
      <c r="G39" s="35"/>
      <c r="H39" s="36"/>
      <c r="I39" s="35"/>
      <c r="J39" s="35"/>
      <c r="K39" s="35"/>
      <c r="L39" s="37"/>
    </row>
    <row r="40" spans="1:12">
      <c r="A40" s="66" t="s">
        <v>55</v>
      </c>
      <c r="B40" s="67" t="s">
        <v>266</v>
      </c>
      <c r="C40" s="168" t="s">
        <v>28</v>
      </c>
      <c r="D40" s="168">
        <v>45</v>
      </c>
      <c r="E40" s="171"/>
      <c r="F40" s="132">
        <f>Tabela144[[#This Row],[Ilość]]*Tabela144[[#This Row],[C.j. netto]]</f>
        <v>0</v>
      </c>
      <c r="G40" s="38"/>
      <c r="H40" s="39"/>
      <c r="I40" s="38"/>
      <c r="J40" s="38"/>
      <c r="K40" s="38"/>
      <c r="L40" s="40"/>
    </row>
    <row r="41" spans="1:12">
      <c r="A41" s="61" t="s">
        <v>56</v>
      </c>
      <c r="B41" s="62" t="s">
        <v>267</v>
      </c>
      <c r="C41" s="97" t="s">
        <v>28</v>
      </c>
      <c r="D41" s="97">
        <v>45</v>
      </c>
      <c r="E41" s="132"/>
      <c r="F41" s="132">
        <f>Tabela144[[#This Row],[Ilość]]*Tabela144[[#This Row],[C.j. netto]]</f>
        <v>0</v>
      </c>
      <c r="G41" s="35"/>
      <c r="H41" s="36"/>
      <c r="I41" s="35"/>
      <c r="J41" s="35"/>
      <c r="K41" s="35"/>
      <c r="L41" s="37"/>
    </row>
    <row r="42" spans="1:12">
      <c r="A42" s="61" t="s">
        <v>57</v>
      </c>
      <c r="B42" s="62" t="s">
        <v>328</v>
      </c>
      <c r="C42" s="138" t="s">
        <v>28</v>
      </c>
      <c r="D42" s="97">
        <v>50</v>
      </c>
      <c r="E42" s="159"/>
      <c r="F42" s="132">
        <f>Tabela144[[#This Row],[Ilość]]*Tabela144[[#This Row],[C.j. netto]]</f>
        <v>0</v>
      </c>
      <c r="G42" s="35"/>
      <c r="H42" s="36"/>
      <c r="I42" s="35"/>
      <c r="J42" s="35"/>
      <c r="K42" s="35"/>
      <c r="L42" s="37"/>
    </row>
    <row r="43" spans="1:12">
      <c r="A43" s="61" t="s">
        <v>58</v>
      </c>
      <c r="B43" s="62" t="s">
        <v>329</v>
      </c>
      <c r="C43" s="138" t="s">
        <v>28</v>
      </c>
      <c r="D43" s="97">
        <v>500</v>
      </c>
      <c r="E43" s="159"/>
      <c r="F43" s="132">
        <f>Tabela144[[#This Row],[Ilość]]*Tabela144[[#This Row],[C.j. netto]]</f>
        <v>0</v>
      </c>
      <c r="G43" s="35"/>
      <c r="H43" s="36"/>
      <c r="I43" s="35"/>
      <c r="J43" s="35"/>
      <c r="K43" s="35"/>
      <c r="L43" s="37"/>
    </row>
    <row r="44" spans="1:12">
      <c r="A44" s="13" t="s">
        <v>67</v>
      </c>
      <c r="B44" s="14"/>
      <c r="C44" s="169"/>
      <c r="D44" s="169"/>
      <c r="E44" s="172"/>
      <c r="F44" s="53">
        <f>SUBTOTAL(109,Tabela144[Wartość netto])</f>
        <v>0</v>
      </c>
      <c r="G44" s="15"/>
      <c r="H44" s="26"/>
      <c r="I44" s="15"/>
      <c r="J44" s="15"/>
      <c r="K44" s="15"/>
      <c r="L44" s="16"/>
    </row>
    <row r="45" spans="1:12">
      <c r="A45" s="27"/>
      <c r="E45" s="173"/>
      <c r="F45" s="174"/>
      <c r="H45" s="24"/>
    </row>
    <row r="46" spans="1:12">
      <c r="A46" s="27"/>
      <c r="E46" s="173"/>
      <c r="F46" s="174"/>
      <c r="H46" s="24"/>
    </row>
    <row r="47" spans="1:12" ht="30">
      <c r="A47" s="10" t="s">
        <v>64</v>
      </c>
      <c r="B47" s="5"/>
    </row>
    <row r="48" spans="1:12" ht="15">
      <c r="A48" s="11" t="s">
        <v>65</v>
      </c>
      <c r="B48" s="5"/>
      <c r="L48" s="17"/>
    </row>
    <row r="49" spans="1:12" ht="15">
      <c r="A49" s="11" t="s">
        <v>66</v>
      </c>
      <c r="B49" s="5"/>
      <c r="L49" s="30" t="s">
        <v>68</v>
      </c>
    </row>
    <row r="59" spans="1:12" ht="18" customHeight="1"/>
    <row r="60" spans="1:12" ht="15.75" customHeight="1"/>
    <row r="61" spans="1:12" ht="17.25" customHeight="1"/>
    <row r="62" spans="1:12" ht="19.5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323B-C575-4944-B9D9-85C230F0B115}">
  <sheetPr>
    <pageSetUpPr fitToPage="1"/>
  </sheetPr>
  <dimension ref="A1:M29"/>
  <sheetViews>
    <sheetView workbookViewId="0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380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307</v>
      </c>
      <c r="C9" s="43" t="s">
        <v>16</v>
      </c>
      <c r="D9" s="97">
        <v>24</v>
      </c>
      <c r="E9" s="132"/>
      <c r="F9" s="132">
        <f>Tabela145[[#This Row],[Ilość]]*Tabela145[[#This Row],[C.j. netto]]</f>
        <v>0</v>
      </c>
      <c r="G9" s="141">
        <v>0.08</v>
      </c>
      <c r="H9" s="36">
        <f>Tabela145[[#This Row],[C.j. netto]]*(1+Tabela145[[#This Row],[Stawka podatku VAT]])</f>
        <v>0</v>
      </c>
      <c r="I9" s="142">
        <f>Tabela145[[#This Row],[C.j. brutto]]*Tabela145[[#This Row],[Ilość]]</f>
        <v>0</v>
      </c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SUBTOTAL(109,Tabela145[Wartość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  <c r="G14" s="28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19" spans="5:6">
      <c r="E19"/>
      <c r="F19"/>
    </row>
    <row r="20" spans="5:6">
      <c r="E20"/>
      <c r="F20"/>
    </row>
    <row r="21" spans="5:6">
      <c r="E21"/>
      <c r="F21"/>
    </row>
    <row r="22" spans="5:6">
      <c r="E22"/>
      <c r="F22"/>
    </row>
    <row r="26" spans="5:6" ht="18" customHeight="1"/>
    <row r="27" spans="5:6" ht="15.75" customHeight="1"/>
    <row r="28" spans="5:6" ht="17.25" customHeight="1"/>
    <row r="29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9142-633A-4D05-9823-0613EDA19E79}">
  <sheetPr>
    <pageSetUpPr fitToPage="1"/>
  </sheetPr>
  <dimension ref="A1:M33"/>
  <sheetViews>
    <sheetView workbookViewId="0"/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381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1" t="s">
        <v>4</v>
      </c>
      <c r="B9" s="42" t="s">
        <v>274</v>
      </c>
      <c r="C9" s="43" t="s">
        <v>16</v>
      </c>
      <c r="D9" s="97">
        <v>60</v>
      </c>
      <c r="E9" s="132"/>
      <c r="F9" s="132">
        <f>Tabela146[[#This Row],[Ilość]]*Tabela146[[#This Row],[C.j. netto]]</f>
        <v>0</v>
      </c>
      <c r="G9" s="35"/>
      <c r="H9" s="36"/>
      <c r="I9" s="35"/>
      <c r="J9" s="35"/>
      <c r="K9" s="35"/>
      <c r="L9" s="37"/>
    </row>
    <row r="10" spans="1:13" ht="25.5">
      <c r="A10" s="41" t="s">
        <v>5</v>
      </c>
      <c r="B10" s="133" t="s">
        <v>275</v>
      </c>
      <c r="C10" s="43" t="s">
        <v>16</v>
      </c>
      <c r="D10" s="97">
        <v>300</v>
      </c>
      <c r="E10" s="132"/>
      <c r="F10" s="132">
        <f>Tabela146[[#This Row],[Ilość]]*Tabela146[[#This Row],[C.j. netto]]</f>
        <v>0</v>
      </c>
      <c r="G10" s="35"/>
      <c r="H10" s="36"/>
      <c r="I10" s="35"/>
      <c r="J10" s="35"/>
      <c r="K10" s="35"/>
      <c r="L10" s="37"/>
    </row>
    <row r="11" spans="1:13" ht="25.5">
      <c r="A11" s="41" t="s">
        <v>6</v>
      </c>
      <c r="B11" s="133" t="s">
        <v>276</v>
      </c>
      <c r="C11" s="43" t="s">
        <v>16</v>
      </c>
      <c r="D11" s="97">
        <v>300</v>
      </c>
      <c r="E11" s="132"/>
      <c r="F11" s="132">
        <f>Tabela146[[#This Row],[Ilość]]*Tabela146[[#This Row],[C.j. netto]]</f>
        <v>0</v>
      </c>
      <c r="G11" s="35"/>
      <c r="H11" s="36"/>
      <c r="I11" s="35"/>
      <c r="J11" s="35"/>
      <c r="K11" s="35"/>
      <c r="L11" s="37"/>
    </row>
    <row r="12" spans="1:13" ht="25.5">
      <c r="A12" s="41" t="s">
        <v>26</v>
      </c>
      <c r="B12" s="133" t="s">
        <v>277</v>
      </c>
      <c r="C12" s="43" t="s">
        <v>16</v>
      </c>
      <c r="D12" s="97">
        <v>200</v>
      </c>
      <c r="E12" s="132"/>
      <c r="F12" s="132">
        <f>Tabela146[[#This Row],[Ilość]]*Tabela146[[#This Row],[C.j. netto]]</f>
        <v>0</v>
      </c>
      <c r="G12" s="35"/>
      <c r="H12" s="36"/>
      <c r="I12" s="35"/>
      <c r="J12" s="35"/>
      <c r="K12" s="35"/>
      <c r="L12" s="37"/>
    </row>
    <row r="13" spans="1:13" ht="25.5">
      <c r="A13" s="41" t="s">
        <v>27</v>
      </c>
      <c r="B13" s="133" t="s">
        <v>278</v>
      </c>
      <c r="C13" s="43" t="s">
        <v>16</v>
      </c>
      <c r="D13" s="97">
        <v>10</v>
      </c>
      <c r="E13" s="132"/>
      <c r="F13" s="132">
        <f>Tabela146[[#This Row],[Ilość]]*Tabela146[[#This Row],[C.j. netto]]</f>
        <v>0</v>
      </c>
      <c r="G13" s="35"/>
      <c r="H13" s="36"/>
      <c r="I13" s="35"/>
      <c r="J13" s="35"/>
      <c r="K13" s="35"/>
      <c r="L13" s="37"/>
    </row>
    <row r="14" spans="1:13">
      <c r="A14" s="41" t="s">
        <v>29</v>
      </c>
      <c r="B14" s="133" t="s">
        <v>279</v>
      </c>
      <c r="C14" s="43" t="s">
        <v>16</v>
      </c>
      <c r="D14" s="97">
        <v>10</v>
      </c>
      <c r="E14" s="132"/>
      <c r="F14" s="132">
        <f>Tabela146[[#This Row],[Ilość]]*Tabela146[[#This Row],[C.j. netto]]</f>
        <v>0</v>
      </c>
      <c r="G14" s="35"/>
      <c r="H14" s="36"/>
      <c r="I14" s="35"/>
      <c r="J14" s="35"/>
      <c r="K14" s="35"/>
      <c r="L14" s="37"/>
    </row>
    <row r="15" spans="1:13">
      <c r="A15" s="13" t="s">
        <v>67</v>
      </c>
      <c r="B15" s="14"/>
      <c r="C15" s="26"/>
      <c r="D15" s="26"/>
      <c r="E15" s="15"/>
      <c r="F15" s="29">
        <f>SUBTOTAL(109,Tabela146[Wartość netto])</f>
        <v>0</v>
      </c>
      <c r="G15" s="15"/>
      <c r="H15" s="26"/>
      <c r="I15" s="15"/>
      <c r="J15" s="15"/>
      <c r="K15" s="15"/>
      <c r="L15" s="16"/>
    </row>
    <row r="16" spans="1:13">
      <c r="A16" s="27"/>
      <c r="E16"/>
      <c r="F16" s="28"/>
      <c r="H16" s="24"/>
    </row>
    <row r="17" spans="1:12">
      <c r="A17" s="27"/>
      <c r="E17"/>
      <c r="F17" s="28"/>
      <c r="H17" s="24"/>
    </row>
    <row r="18" spans="1:12" ht="30">
      <c r="A18" s="10" t="s">
        <v>64</v>
      </c>
      <c r="B18" s="5"/>
    </row>
    <row r="19" spans="1:12" ht="15">
      <c r="A19" s="11" t="s">
        <v>65</v>
      </c>
      <c r="B19" s="5"/>
      <c r="L19" s="17"/>
    </row>
    <row r="20" spans="1:12" ht="15">
      <c r="A20" s="11" t="s">
        <v>66</v>
      </c>
      <c r="B20" s="5"/>
      <c r="L20" s="30" t="s">
        <v>68</v>
      </c>
    </row>
    <row r="30" spans="1:12" ht="18" customHeight="1"/>
    <row r="31" spans="1:12" ht="15.75" customHeight="1"/>
    <row r="32" spans="1:12" ht="17.25" customHeight="1"/>
    <row r="33" ht="19.5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2B48D-605E-45C4-A87E-BA07D9DF3B68}">
  <sheetPr>
    <pageSetUpPr fitToPage="1"/>
  </sheetPr>
  <dimension ref="A1:M30"/>
  <sheetViews>
    <sheetView workbookViewId="0">
      <selection activeCell="B3" sqref="B3:E3"/>
    </sheetView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396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280</v>
      </c>
      <c r="C9" s="43" t="s">
        <v>16</v>
      </c>
      <c r="D9" s="97">
        <v>20</v>
      </c>
      <c r="E9" s="132"/>
      <c r="F9" s="132">
        <f>Tabela147[[#This Row],[Ilość]]*Tabela147[[#This Row],[C.j. netto]]</f>
        <v>0</v>
      </c>
      <c r="G9" s="35"/>
      <c r="H9" s="36"/>
      <c r="I9" s="35"/>
      <c r="J9" s="35"/>
      <c r="K9" s="35"/>
      <c r="L9" s="37"/>
    </row>
    <row r="10" spans="1:13">
      <c r="A10" s="41" t="s">
        <v>5</v>
      </c>
      <c r="B10" s="42" t="s">
        <v>281</v>
      </c>
      <c r="C10" s="43" t="s">
        <v>16</v>
      </c>
      <c r="D10" s="97">
        <v>120</v>
      </c>
      <c r="E10" s="132"/>
      <c r="F10" s="132">
        <f>Tabela147[[#This Row],[Ilość]]*Tabela147[[#This Row],[C.j. netto]]</f>
        <v>0</v>
      </c>
      <c r="G10" s="35"/>
      <c r="H10" s="36"/>
      <c r="I10" s="35"/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SUBTOTAL(109,Tabela147[Wartość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E12"/>
      <c r="F12" s="28"/>
      <c r="H12" s="24"/>
    </row>
    <row r="13" spans="1:13" ht="28.5">
      <c r="A13" s="140" t="s">
        <v>297</v>
      </c>
      <c r="B13" s="6" t="s">
        <v>298</v>
      </c>
      <c r="E13"/>
      <c r="F13" s="28"/>
      <c r="H13" s="24"/>
    </row>
    <row r="14" spans="1:13">
      <c r="A14" s="27"/>
      <c r="E14"/>
      <c r="F14" s="28"/>
      <c r="H14" s="24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20" spans="1:12">
      <c r="E20"/>
      <c r="F20"/>
    </row>
    <row r="21" spans="1:12">
      <c r="E21"/>
      <c r="F21"/>
    </row>
    <row r="22" spans="1:12">
      <c r="E22"/>
      <c r="F22"/>
    </row>
    <row r="23" spans="1:12">
      <c r="E23"/>
      <c r="F23"/>
    </row>
    <row r="27" spans="1:12" ht="18" customHeight="1"/>
    <row r="28" spans="1:12" ht="15.75" customHeight="1"/>
    <row r="29" spans="1:12" ht="17.25" customHeight="1"/>
    <row r="30" spans="1:12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94E4-2381-4576-A6CA-7D7A80B1E254}">
  <sheetPr>
    <pageSetUpPr fitToPage="1"/>
  </sheetPr>
  <dimension ref="A1:M29"/>
  <sheetViews>
    <sheetView workbookViewId="0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382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282</v>
      </c>
      <c r="C9" s="43" t="s">
        <v>16</v>
      </c>
      <c r="D9" s="97">
        <v>120</v>
      </c>
      <c r="E9" s="132"/>
      <c r="F9" s="132">
        <f>Tabela148[[#This Row],[Ilość]]*Tabela148[[#This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SUBTOTAL(109,Tabela148[Wartość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19" spans="5:6">
      <c r="E19"/>
      <c r="F19"/>
    </row>
    <row r="20" spans="5:6">
      <c r="E20"/>
      <c r="F20"/>
    </row>
    <row r="21" spans="5:6">
      <c r="E21"/>
      <c r="F21"/>
    </row>
    <row r="22" spans="5:6">
      <c r="E22"/>
      <c r="F22"/>
    </row>
    <row r="26" spans="5:6" ht="18" customHeight="1"/>
    <row r="27" spans="5:6" ht="15.75" customHeight="1"/>
    <row r="28" spans="5:6" ht="17.25" customHeight="1"/>
    <row r="29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9C53-79DE-4FD6-A955-CD8E693379F5}">
  <sheetPr>
    <pageSetUpPr fitToPage="1"/>
  </sheetPr>
  <dimension ref="A1:M31"/>
  <sheetViews>
    <sheetView workbookViewId="0">
      <selection activeCell="E9" sqref="E9:E11"/>
    </sheetView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383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1" t="s">
        <v>4</v>
      </c>
      <c r="B9" s="42" t="s">
        <v>283</v>
      </c>
      <c r="C9" s="43" t="s">
        <v>16</v>
      </c>
      <c r="D9" s="97">
        <v>10</v>
      </c>
      <c r="E9" s="132"/>
      <c r="F9" s="132">
        <f>Tabela149[[#This Row],[Ilość]]*Tabela149[[#This Row],[C.j. netto]]</f>
        <v>0</v>
      </c>
      <c r="G9" s="35"/>
      <c r="H9" s="36"/>
      <c r="I9" s="35"/>
      <c r="J9" s="35"/>
      <c r="K9" s="35"/>
      <c r="L9" s="37"/>
    </row>
    <row r="10" spans="1:13" ht="25.5">
      <c r="A10" s="41" t="s">
        <v>5</v>
      </c>
      <c r="B10" s="42" t="s">
        <v>284</v>
      </c>
      <c r="C10" s="134" t="s">
        <v>16</v>
      </c>
      <c r="D10" s="95">
        <v>120</v>
      </c>
      <c r="E10" s="96"/>
      <c r="F10" s="96">
        <f>Tabela149[[#This Row],[Ilość]]*Tabela149[[#This Row],[C.j. netto]]</f>
        <v>0</v>
      </c>
      <c r="G10" s="35"/>
      <c r="H10" s="36"/>
      <c r="I10" s="35"/>
      <c r="J10" s="35"/>
      <c r="K10" s="35"/>
      <c r="L10" s="37"/>
    </row>
    <row r="11" spans="1:13" ht="25.5">
      <c r="A11" s="41" t="s">
        <v>6</v>
      </c>
      <c r="B11" s="42" t="s">
        <v>285</v>
      </c>
      <c r="C11" s="134" t="s">
        <v>16</v>
      </c>
      <c r="D11" s="95">
        <v>10</v>
      </c>
      <c r="E11" s="96"/>
      <c r="F11" s="96">
        <f>Tabela149[[#This Row],[Ilość]]*Tabela149[[#This Row],[C.j. netto]]</f>
        <v>0</v>
      </c>
      <c r="G11" s="35"/>
      <c r="H11" s="36"/>
      <c r="I11" s="35"/>
      <c r="J11" s="35"/>
      <c r="K11" s="35"/>
      <c r="L11" s="37"/>
    </row>
    <row r="12" spans="1:13">
      <c r="A12" s="13" t="s">
        <v>67</v>
      </c>
      <c r="B12" s="14"/>
      <c r="C12" s="26"/>
      <c r="D12" s="26"/>
      <c r="E12" s="15"/>
      <c r="F12" s="29">
        <f>SUBTOTAL(109,Tabela149[Wartość netto])</f>
        <v>0</v>
      </c>
      <c r="G12" s="15"/>
      <c r="H12" s="26"/>
      <c r="I12" s="15"/>
      <c r="J12" s="15"/>
      <c r="K12" s="15"/>
      <c r="L12" s="16"/>
    </row>
    <row r="13" spans="1:13">
      <c r="A13" s="27"/>
      <c r="E13"/>
      <c r="F13" s="28"/>
      <c r="H13" s="24"/>
    </row>
    <row r="14" spans="1:13" ht="28.5">
      <c r="A14" s="140" t="s">
        <v>297</v>
      </c>
      <c r="B14" s="6" t="s">
        <v>298</v>
      </c>
      <c r="E14"/>
      <c r="F14" s="28"/>
      <c r="H14" s="24"/>
    </row>
    <row r="15" spans="1:13">
      <c r="A15" s="27"/>
      <c r="E15"/>
      <c r="F15" s="28"/>
      <c r="H15" s="24"/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21" spans="1:12">
      <c r="E21"/>
      <c r="F21"/>
    </row>
    <row r="22" spans="1:12">
      <c r="E22"/>
      <c r="F22"/>
    </row>
    <row r="23" spans="1:12">
      <c r="E23"/>
      <c r="F23"/>
    </row>
    <row r="24" spans="1:12">
      <c r="E24"/>
      <c r="F24"/>
    </row>
    <row r="28" spans="1:12" ht="18" customHeight="1"/>
    <row r="29" spans="1:12" ht="15.75" customHeight="1"/>
    <row r="30" spans="1:12" ht="17.25" customHeight="1"/>
    <row r="31" spans="1:12" ht="19.5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40C2-CDF5-495D-936A-59330ED25F37}">
  <sheetPr>
    <pageSetUpPr fitToPage="1"/>
  </sheetPr>
  <dimension ref="A1:M29"/>
  <sheetViews>
    <sheetView workbookViewId="0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384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1" t="s">
        <v>4</v>
      </c>
      <c r="B9" s="42" t="s">
        <v>286</v>
      </c>
      <c r="C9" s="43" t="s">
        <v>16</v>
      </c>
      <c r="D9" s="97">
        <v>50</v>
      </c>
      <c r="E9" s="132"/>
      <c r="F9" s="132">
        <f>Tabela150[[#This Row],[Ilość]]*Tabela150[[#This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SUBTOTAL(109,Tabela150[Wartość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19" spans="5:6">
      <c r="E19"/>
      <c r="F19"/>
    </row>
    <row r="20" spans="5:6">
      <c r="E20"/>
      <c r="F20"/>
    </row>
    <row r="21" spans="5:6">
      <c r="E21"/>
      <c r="F21"/>
    </row>
    <row r="22" spans="5:6">
      <c r="E22"/>
      <c r="F22"/>
    </row>
    <row r="26" spans="5:6" ht="18" customHeight="1"/>
    <row r="27" spans="5:6" ht="15.75" customHeight="1"/>
    <row r="28" spans="5:6" ht="17.25" customHeight="1"/>
    <row r="29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ACA6-3D91-4120-8F2B-57FFDA4FECAD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22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77" t="s">
        <v>4</v>
      </c>
      <c r="B9" s="81" t="s">
        <v>99</v>
      </c>
      <c r="C9" s="77" t="s">
        <v>59</v>
      </c>
      <c r="D9" s="77">
        <v>110</v>
      </c>
      <c r="E9" s="79"/>
      <c r="F9" s="83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SUBTOTAL(109,Tabela88[Wartość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310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75B0-7410-47F6-955D-47F8F6E86298}">
  <sheetPr>
    <pageSetUpPr fitToPage="1"/>
  </sheetPr>
  <dimension ref="A1:M30"/>
  <sheetViews>
    <sheetView workbookViewId="0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385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290</v>
      </c>
      <c r="C9" s="43" t="s">
        <v>16</v>
      </c>
      <c r="D9" s="97">
        <v>100</v>
      </c>
      <c r="E9" s="132"/>
      <c r="F9" s="132">
        <f>Tabela151[[#This Row],[Ilość]]*Tabela151[[#This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SUBTOTAL(109,Tabela151[Wartość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37" t="s">
        <v>69</v>
      </c>
      <c r="B12" s="136" t="s">
        <v>291</v>
      </c>
      <c r="E12"/>
      <c r="F12" s="28"/>
      <c r="H12" s="24"/>
    </row>
    <row r="13" spans="1:13">
      <c r="A13" s="27"/>
      <c r="E13"/>
      <c r="F13" s="28"/>
      <c r="H13" s="24"/>
    </row>
    <row r="14" spans="1:13">
      <c r="A14" s="27"/>
      <c r="E14"/>
      <c r="F14" s="28"/>
      <c r="H14" s="24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20" spans="1:12">
      <c r="E20"/>
      <c r="F20"/>
    </row>
    <row r="21" spans="1:12">
      <c r="E21"/>
      <c r="F21"/>
    </row>
    <row r="22" spans="1:12">
      <c r="E22"/>
      <c r="F22"/>
    </row>
    <row r="23" spans="1:12">
      <c r="E23"/>
      <c r="F23"/>
    </row>
    <row r="27" spans="1:12" ht="18" customHeight="1"/>
    <row r="28" spans="1:12" ht="15.75" customHeight="1"/>
    <row r="29" spans="1:12" ht="17.25" customHeight="1"/>
    <row r="30" spans="1:12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0059-B1B6-468B-9FA0-02B6050010CD}">
  <sheetPr>
    <pageSetUpPr fitToPage="1"/>
  </sheetPr>
  <dimension ref="A1:M28"/>
  <sheetViews>
    <sheetView workbookViewId="0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386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292</v>
      </c>
      <c r="C9" s="43" t="s">
        <v>16</v>
      </c>
      <c r="D9" s="97">
        <v>100</v>
      </c>
      <c r="E9" s="132"/>
      <c r="F9" s="132">
        <f>Tabela152[[#This Row],[Ilość]]*Tabela152[[#This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SUBTOTAL(109,Tabela152[Wartość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>
      <c r="A12" s="27"/>
      <c r="E12"/>
      <c r="F12" s="28"/>
      <c r="H12" s="24"/>
    </row>
    <row r="13" spans="1:13" ht="30">
      <c r="A13" s="10" t="s">
        <v>64</v>
      </c>
      <c r="B13" s="5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18" spans="5:6">
      <c r="E18"/>
      <c r="F18"/>
    </row>
    <row r="19" spans="5:6">
      <c r="E19"/>
      <c r="F19"/>
    </row>
    <row r="20" spans="5:6">
      <c r="E20"/>
      <c r="F20"/>
    </row>
    <row r="21" spans="5:6">
      <c r="E21"/>
      <c r="F21"/>
    </row>
    <row r="25" spans="5:6" ht="18" customHeight="1"/>
    <row r="26" spans="5:6" ht="15.75" customHeight="1"/>
    <row r="27" spans="5:6" ht="17.25" customHeight="1"/>
    <row r="28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7EC2-CE6A-4FA5-9074-ACE69747B191}">
  <sheetPr>
    <pageSetUpPr fitToPage="1"/>
  </sheetPr>
  <dimension ref="A1:M29"/>
  <sheetViews>
    <sheetView workbookViewId="0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387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1" t="s">
        <v>4</v>
      </c>
      <c r="B9" s="42" t="s">
        <v>336</v>
      </c>
      <c r="C9" s="43" t="s">
        <v>16</v>
      </c>
      <c r="D9" s="97">
        <v>36</v>
      </c>
      <c r="E9" s="132"/>
      <c r="F9" s="132">
        <f>Tabela153[[#This Row],[Ilość]]*Tabela153[[#This Row],[C.j. netto]]</f>
        <v>0</v>
      </c>
      <c r="G9" s="35"/>
      <c r="H9" s="36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SUBTOTAL(109,Tabela153[Wartość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19" spans="5:6">
      <c r="E19"/>
      <c r="F19"/>
    </row>
    <row r="20" spans="5:6">
      <c r="E20"/>
      <c r="F20"/>
    </row>
    <row r="21" spans="5:6">
      <c r="E21"/>
      <c r="F21"/>
    </row>
    <row r="22" spans="5:6">
      <c r="E22"/>
      <c r="F22"/>
    </row>
    <row r="26" spans="5:6" ht="18" customHeight="1"/>
    <row r="27" spans="5:6" ht="15.75" customHeight="1"/>
    <row r="28" spans="5:6" ht="17.25" customHeight="1"/>
    <row r="29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F94B-C425-4E05-8F97-9746E8FF945B}">
  <sheetPr>
    <pageSetUpPr fitToPage="1"/>
  </sheetPr>
  <dimension ref="A1:M32"/>
  <sheetViews>
    <sheetView workbookViewId="0">
      <selection activeCell="E9" sqref="E9:E12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388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293</v>
      </c>
      <c r="C9" s="43" t="s">
        <v>16</v>
      </c>
      <c r="D9" s="97">
        <v>30</v>
      </c>
      <c r="E9" s="132"/>
      <c r="F9" s="132">
        <f>Tabela154[[#This Row],[Ilość]]*Tabela154[[#This Row],[C.j. netto]]</f>
        <v>0</v>
      </c>
      <c r="G9" s="35"/>
      <c r="H9" s="139"/>
      <c r="I9" s="35"/>
      <c r="J9" s="35"/>
      <c r="K9" s="35"/>
      <c r="L9" s="37"/>
    </row>
    <row r="10" spans="1:13">
      <c r="A10" s="58" t="s">
        <v>5</v>
      </c>
      <c r="B10" s="133" t="s">
        <v>294</v>
      </c>
      <c r="C10" s="138" t="s">
        <v>16</v>
      </c>
      <c r="D10" s="97">
        <v>140</v>
      </c>
      <c r="E10" s="132"/>
      <c r="F10" s="132">
        <f>Tabela154[[#This Row],[Ilość]]*Tabela154[[#This Row],[C.j. netto]]</f>
        <v>0</v>
      </c>
      <c r="G10" s="35"/>
      <c r="H10" s="139"/>
      <c r="I10" s="35"/>
      <c r="J10" s="35"/>
      <c r="K10" s="35"/>
      <c r="L10" s="37"/>
    </row>
    <row r="11" spans="1:13">
      <c r="A11" s="58" t="s">
        <v>6</v>
      </c>
      <c r="B11" s="133" t="s">
        <v>295</v>
      </c>
      <c r="C11" s="138" t="s">
        <v>16</v>
      </c>
      <c r="D11" s="97">
        <v>30</v>
      </c>
      <c r="E11" s="132"/>
      <c r="F11" s="132">
        <f>Tabela154[[#This Row],[Ilość]]*Tabela154[[#This Row],[C.j. netto]]</f>
        <v>0</v>
      </c>
      <c r="G11" s="35"/>
      <c r="H11" s="139"/>
      <c r="I11" s="35"/>
      <c r="J11" s="35"/>
      <c r="K11" s="35"/>
      <c r="L11" s="37"/>
    </row>
    <row r="12" spans="1:13">
      <c r="A12" s="58" t="s">
        <v>26</v>
      </c>
      <c r="B12" s="133" t="s">
        <v>296</v>
      </c>
      <c r="C12" s="138" t="s">
        <v>16</v>
      </c>
      <c r="D12" s="97">
        <v>140</v>
      </c>
      <c r="E12" s="132"/>
      <c r="F12" s="132">
        <f>Tabela154[[#This Row],[Ilość]]*Tabela154[[#This Row],[C.j. netto]]</f>
        <v>0</v>
      </c>
      <c r="G12" s="35"/>
      <c r="H12" s="139"/>
      <c r="I12" s="35"/>
      <c r="J12" s="35"/>
      <c r="K12" s="35"/>
      <c r="L12" s="37"/>
    </row>
    <row r="13" spans="1:13">
      <c r="A13" s="13" t="s">
        <v>67</v>
      </c>
      <c r="B13" s="14"/>
      <c r="C13" s="26"/>
      <c r="D13" s="26"/>
      <c r="E13" s="15"/>
      <c r="F13" s="29">
        <f>SUBTOTAL(109,Tabela154[Wartość netto])</f>
        <v>0</v>
      </c>
      <c r="G13" s="15"/>
      <c r="H13" s="26"/>
      <c r="I13" s="15"/>
      <c r="J13" s="15"/>
      <c r="K13" s="15"/>
      <c r="L13" s="16"/>
    </row>
    <row r="14" spans="1:13">
      <c r="A14" s="27"/>
      <c r="E14"/>
      <c r="F14" s="28"/>
      <c r="H14" s="24"/>
    </row>
    <row r="15" spans="1:13" ht="28.5">
      <c r="A15" s="140" t="s">
        <v>297</v>
      </c>
      <c r="B15" s="6" t="s">
        <v>298</v>
      </c>
      <c r="E15"/>
      <c r="F15" s="28"/>
      <c r="H15" s="24"/>
    </row>
    <row r="16" spans="1:13">
      <c r="A16" s="27"/>
      <c r="E16"/>
      <c r="F16" s="28"/>
      <c r="H16" s="24"/>
    </row>
    <row r="17" spans="1:12" ht="30">
      <c r="A17" s="10" t="s">
        <v>64</v>
      </c>
      <c r="B17" s="5"/>
    </row>
    <row r="18" spans="1:12" ht="15">
      <c r="A18" s="11" t="s">
        <v>65</v>
      </c>
      <c r="B18" s="5"/>
      <c r="L18" s="17"/>
    </row>
    <row r="19" spans="1:12" ht="15">
      <c r="A19" s="11" t="s">
        <v>66</v>
      </c>
      <c r="B19" s="5"/>
      <c r="L19" s="30" t="s">
        <v>68</v>
      </c>
    </row>
    <row r="22" spans="1:12">
      <c r="E22"/>
      <c r="F22"/>
    </row>
    <row r="23" spans="1:12">
      <c r="E23"/>
      <c r="F23"/>
    </row>
    <row r="24" spans="1:12">
      <c r="E24"/>
      <c r="F24"/>
    </row>
    <row r="25" spans="1:12">
      <c r="E25"/>
      <c r="F25"/>
    </row>
    <row r="29" spans="1:12" ht="18" customHeight="1"/>
    <row r="30" spans="1:12" ht="15.75" customHeight="1"/>
    <row r="31" spans="1:12" ht="17.25" customHeight="1"/>
    <row r="32" spans="1:12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A6A9B-5D20-4F36-9318-1A607E705DE9}">
  <sheetPr>
    <pageSetUpPr fitToPage="1"/>
  </sheetPr>
  <dimension ref="A1:M29"/>
  <sheetViews>
    <sheetView workbookViewId="0"/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389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1" t="s">
        <v>4</v>
      </c>
      <c r="B9" s="42" t="s">
        <v>299</v>
      </c>
      <c r="C9" s="43" t="s">
        <v>16</v>
      </c>
      <c r="D9" s="97">
        <v>20</v>
      </c>
      <c r="E9" s="132"/>
      <c r="F9" s="132">
        <f>Tabela155[[#This Row],[Ilość]]*Tabela155[[#This Row],[C.j. netto]]</f>
        <v>0</v>
      </c>
      <c r="G9" s="35"/>
      <c r="H9" s="139"/>
      <c r="I9" s="35"/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SUBTOTAL(109,Tabela155[Wartość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19" spans="5:6">
      <c r="E19"/>
      <c r="F19"/>
    </row>
    <row r="20" spans="5:6">
      <c r="E20"/>
      <c r="F20"/>
    </row>
    <row r="21" spans="5:6">
      <c r="E21"/>
      <c r="F21"/>
    </row>
    <row r="22" spans="5:6">
      <c r="E22"/>
      <c r="F22"/>
    </row>
    <row r="26" spans="5:6" ht="18" customHeight="1"/>
    <row r="27" spans="5:6" ht="15.75" customHeight="1"/>
    <row r="28" spans="5:6" ht="17.25" customHeight="1"/>
    <row r="29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7A49-CDBC-4495-8FAC-F11CF8F5D759}">
  <sheetPr>
    <pageSetUpPr fitToPage="1"/>
  </sheetPr>
  <dimension ref="A1:M31"/>
  <sheetViews>
    <sheetView workbookViewId="0">
      <selection activeCell="B4" sqref="B4:E4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397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300</v>
      </c>
      <c r="C9" s="43" t="s">
        <v>16</v>
      </c>
      <c r="D9" s="97">
        <v>12</v>
      </c>
      <c r="E9" s="132"/>
      <c r="F9" s="132">
        <f>Tabela156[[#This Row],[Ilość]]*Tabela156[[#This Row],[C.j. netto]]</f>
        <v>0</v>
      </c>
      <c r="G9" s="35"/>
      <c r="H9" s="139"/>
      <c r="I9" s="35"/>
      <c r="J9" s="35"/>
      <c r="K9" s="35"/>
      <c r="L9" s="37"/>
    </row>
    <row r="10" spans="1:13">
      <c r="A10" s="58" t="s">
        <v>5</v>
      </c>
      <c r="B10" s="133" t="s">
        <v>301</v>
      </c>
      <c r="C10" s="138" t="s">
        <v>16</v>
      </c>
      <c r="D10" s="97">
        <v>6</v>
      </c>
      <c r="E10" s="132"/>
      <c r="F10" s="132">
        <f>Tabela156[[#This Row],[Ilość]]*Tabela156[[#This Row],[C.j. netto]]</f>
        <v>0</v>
      </c>
      <c r="G10" s="35"/>
      <c r="H10" s="139"/>
      <c r="I10" s="35"/>
      <c r="J10" s="35"/>
      <c r="K10" s="35"/>
      <c r="L10" s="37"/>
    </row>
    <row r="11" spans="1:13">
      <c r="A11" s="58" t="s">
        <v>6</v>
      </c>
      <c r="B11" s="133" t="s">
        <v>302</v>
      </c>
      <c r="C11" s="138" t="s">
        <v>16</v>
      </c>
      <c r="D11" s="97">
        <v>12</v>
      </c>
      <c r="E11" s="132"/>
      <c r="F11" s="132">
        <f>Tabela156[[#This Row],[Ilość]]*Tabela156[[#This Row],[C.j. netto]]</f>
        <v>0</v>
      </c>
      <c r="G11" s="35"/>
      <c r="H11" s="139"/>
      <c r="I11" s="35"/>
      <c r="J11" s="35"/>
      <c r="K11" s="35"/>
      <c r="L11" s="37"/>
    </row>
    <row r="12" spans="1:13">
      <c r="A12" s="13" t="s">
        <v>67</v>
      </c>
      <c r="B12" s="14"/>
      <c r="C12" s="26"/>
      <c r="D12" s="26"/>
      <c r="E12" s="15"/>
      <c r="F12" s="29">
        <f>SUBTOTAL(109,Tabela156[Wartość netto])</f>
        <v>0</v>
      </c>
      <c r="G12" s="15"/>
      <c r="H12" s="26"/>
      <c r="I12" s="15"/>
      <c r="J12" s="15"/>
      <c r="K12" s="15"/>
      <c r="L12" s="16"/>
    </row>
    <row r="13" spans="1:13">
      <c r="A13" s="27"/>
      <c r="E13"/>
      <c r="F13" s="28"/>
      <c r="H13" s="24"/>
    </row>
    <row r="14" spans="1:13" ht="28.5">
      <c r="A14" s="140" t="s">
        <v>297</v>
      </c>
      <c r="B14" s="6" t="s">
        <v>298</v>
      </c>
      <c r="E14"/>
      <c r="F14" s="28"/>
      <c r="H14" s="24"/>
    </row>
    <row r="15" spans="1:13">
      <c r="A15" s="27"/>
      <c r="E15"/>
      <c r="F15" s="28"/>
      <c r="H15" s="24"/>
    </row>
    <row r="16" spans="1:13" ht="30">
      <c r="A16" s="10" t="s">
        <v>64</v>
      </c>
      <c r="B16" s="5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L18" s="30" t="s">
        <v>68</v>
      </c>
    </row>
    <row r="21" spans="1:12">
      <c r="E21"/>
      <c r="F21"/>
    </row>
    <row r="22" spans="1:12">
      <c r="E22"/>
      <c r="F22"/>
    </row>
    <row r="23" spans="1:12">
      <c r="E23"/>
      <c r="F23"/>
    </row>
    <row r="24" spans="1:12">
      <c r="E24"/>
      <c r="F24"/>
    </row>
    <row r="28" spans="1:12" ht="18" customHeight="1"/>
    <row r="29" spans="1:12" ht="15.75" customHeight="1"/>
    <row r="30" spans="1:12" ht="17.25" customHeight="1"/>
    <row r="31" spans="1:12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C2F6-F128-4C38-8A76-1C5A3BC06E77}">
  <sheetPr>
    <pageSetUpPr fitToPage="1"/>
  </sheetPr>
  <dimension ref="A1:M30"/>
  <sheetViews>
    <sheetView workbookViewId="0">
      <selection activeCell="E10" sqref="E10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390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303</v>
      </c>
      <c r="C9" s="43" t="s">
        <v>16</v>
      </c>
      <c r="D9" s="97">
        <v>60</v>
      </c>
      <c r="E9" s="132"/>
      <c r="F9" s="132">
        <f>Tabela157[[#This Row],[Ilość]]*Tabela157[[#This Row],[C.j. netto]]</f>
        <v>0</v>
      </c>
      <c r="G9" s="141">
        <v>0.08</v>
      </c>
      <c r="H9" s="36">
        <f>Tabela157[[#This Row],[C.j. netto]]*(1+Tabela157[[#This Row],[Stawka podatku VAT]])</f>
        <v>0</v>
      </c>
      <c r="I9" s="142">
        <f>Tabela157[[#This Row],[C.j. brutto]]*Tabela157[[#This Row],[Ilość]]</f>
        <v>0</v>
      </c>
      <c r="J9" s="35"/>
      <c r="K9" s="35"/>
      <c r="L9" s="37"/>
    </row>
    <row r="10" spans="1:13">
      <c r="A10" s="58" t="s">
        <v>5</v>
      </c>
      <c r="B10" s="133" t="s">
        <v>304</v>
      </c>
      <c r="C10" s="138" t="s">
        <v>16</v>
      </c>
      <c r="D10" s="97">
        <v>20</v>
      </c>
      <c r="E10" s="132"/>
      <c r="F10" s="132">
        <f>Tabela157[[#This Row],[Ilość]]*Tabela157[[#This Row],[C.j. netto]]</f>
        <v>0</v>
      </c>
      <c r="G10" s="141">
        <v>0.08</v>
      </c>
      <c r="H10" s="36">
        <f>Tabela157[[#This Row],[C.j. netto]]*(1+Tabela157[[#This Row],[Stawka podatku VAT]])</f>
        <v>0</v>
      </c>
      <c r="I10" s="142">
        <f>Tabela157[[#This Row],[C.j. brutto]]*Tabela157[[#This Row],[Ilość]]</f>
        <v>0</v>
      </c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SUBTOTAL(109,Tabela157[Wartość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E12"/>
      <c r="F12" s="28"/>
      <c r="H12" s="24"/>
    </row>
    <row r="13" spans="1:13" ht="28.5">
      <c r="A13" s="140" t="s">
        <v>297</v>
      </c>
      <c r="B13" s="6" t="s">
        <v>298</v>
      </c>
      <c r="E13"/>
      <c r="F13" s="28"/>
      <c r="H13" s="24"/>
    </row>
    <row r="14" spans="1:13">
      <c r="A14" s="27"/>
      <c r="E14"/>
      <c r="F14" s="28"/>
      <c r="H14" s="24"/>
    </row>
    <row r="15" spans="1:13" ht="30">
      <c r="A15" s="10" t="s">
        <v>64</v>
      </c>
      <c r="B15" s="5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L17" s="30" t="s">
        <v>68</v>
      </c>
    </row>
    <row r="20" spans="1:12">
      <c r="E20"/>
      <c r="F20"/>
    </row>
    <row r="21" spans="1:12">
      <c r="E21"/>
      <c r="F21"/>
    </row>
    <row r="22" spans="1:12">
      <c r="E22"/>
      <c r="F22"/>
    </row>
    <row r="23" spans="1:12">
      <c r="E23"/>
      <c r="F23"/>
    </row>
    <row r="27" spans="1:12" ht="18" customHeight="1"/>
    <row r="28" spans="1:12" ht="15.75" customHeight="1"/>
    <row r="29" spans="1:12" ht="17.25" customHeight="1"/>
    <row r="30" spans="1:12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E6B5-BFB2-45F5-8DFD-68C35B61A3C4}">
  <sheetPr>
    <pageSetUpPr fitToPage="1"/>
  </sheetPr>
  <dimension ref="A1:M29"/>
  <sheetViews>
    <sheetView workbookViewId="0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391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305</v>
      </c>
      <c r="C9" s="43" t="s">
        <v>16</v>
      </c>
      <c r="D9" s="97">
        <v>36</v>
      </c>
      <c r="E9" s="132"/>
      <c r="F9" s="132">
        <f>Tabela158[[#This Row],[Ilość]]*Tabela158[[#This Row],[C.j. netto]]</f>
        <v>0</v>
      </c>
      <c r="G9" s="141">
        <v>0.08</v>
      </c>
      <c r="H9" s="36">
        <f>Tabela158[[#This Row],[C.j. netto]]*(1+Tabela158[[#This Row],[Stawka podatku VAT]])</f>
        <v>0</v>
      </c>
      <c r="I9" s="142">
        <f>Tabela158[[#This Row],[C.j. brutto]]*Tabela158[[#This Row],[Ilość]]</f>
        <v>0</v>
      </c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SUBTOTAL(109,Tabela158[Wartość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  <c r="G14" s="28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19" spans="5:6">
      <c r="E19"/>
      <c r="F19"/>
    </row>
    <row r="20" spans="5:6">
      <c r="E20"/>
      <c r="F20"/>
    </row>
    <row r="21" spans="5:6">
      <c r="E21"/>
      <c r="F21"/>
    </row>
    <row r="22" spans="5:6">
      <c r="E22"/>
      <c r="F22"/>
    </row>
    <row r="26" spans="5:6" ht="18" customHeight="1"/>
    <row r="27" spans="5:6" ht="15.75" customHeight="1"/>
    <row r="28" spans="5:6" ht="17.25" customHeight="1"/>
    <row r="29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C3E21-6D9F-4C6E-9B6A-F5CEBBEE20E5}">
  <sheetPr>
    <pageSetUpPr fitToPage="1"/>
  </sheetPr>
  <dimension ref="A1:M28"/>
  <sheetViews>
    <sheetView workbookViewId="0">
      <selection activeCell="E9" sqref="E9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392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306</v>
      </c>
      <c r="C9" s="43" t="s">
        <v>16</v>
      </c>
      <c r="D9" s="97">
        <v>2000</v>
      </c>
      <c r="E9" s="132"/>
      <c r="F9" s="132">
        <f>Tabela159[[#This Row],[Ilość]]*Tabela159[[#This Row],[C.j. netto]]</f>
        <v>0</v>
      </c>
      <c r="G9" s="141">
        <v>0.08</v>
      </c>
      <c r="H9" s="36">
        <f>Tabela159[[#This Row],[C.j. netto]]*(1+Tabela159[[#This Row],[Stawka podatku VAT]])</f>
        <v>0</v>
      </c>
      <c r="I9" s="142">
        <f>Tabela159[[#This Row],[C.j. brutto]]*Tabela159[[#This Row],[Ilość]]</f>
        <v>0</v>
      </c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SUBTOTAL(109,Tabela159[Wartość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>
      <c r="A12" s="27"/>
      <c r="E12"/>
      <c r="F12" s="28"/>
      <c r="H12" s="24"/>
    </row>
    <row r="13" spans="1:13" ht="30">
      <c r="A13" s="10" t="s">
        <v>64</v>
      </c>
      <c r="B13" s="5"/>
      <c r="G13" s="28"/>
    </row>
    <row r="14" spans="1:13" ht="15">
      <c r="A14" s="11" t="s">
        <v>65</v>
      </c>
      <c r="B14" s="5"/>
      <c r="L14" s="17"/>
    </row>
    <row r="15" spans="1:13" ht="15">
      <c r="A15" s="11" t="s">
        <v>66</v>
      </c>
      <c r="B15" s="5"/>
      <c r="L15" s="30" t="s">
        <v>68</v>
      </c>
    </row>
    <row r="18" spans="5:6">
      <c r="E18"/>
      <c r="F18"/>
    </row>
    <row r="19" spans="5:6">
      <c r="E19"/>
      <c r="F19"/>
    </row>
    <row r="20" spans="5:6">
      <c r="E20"/>
      <c r="F20"/>
    </row>
    <row r="21" spans="5:6">
      <c r="E21"/>
      <c r="F21"/>
    </row>
    <row r="25" spans="5:6" ht="18" customHeight="1"/>
    <row r="26" spans="5:6" ht="15.75" customHeight="1"/>
    <row r="27" spans="5:6" ht="17.25" customHeight="1"/>
    <row r="28" spans="5:6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B6908-B1F3-4F3D-A247-3C4535E41E15}">
  <sheetPr>
    <pageSetUpPr fitToPage="1"/>
  </sheetPr>
  <dimension ref="A1:M31"/>
  <sheetViews>
    <sheetView workbookViewId="0">
      <selection activeCell="F9" sqref="F9"/>
    </sheetView>
  </sheetViews>
  <sheetFormatPr defaultRowHeight="14.25"/>
  <cols>
    <col min="1" max="1" width="14.125" customWidth="1"/>
    <col min="2" max="2" width="52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393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314</v>
      </c>
      <c r="C9" s="138" t="s">
        <v>16</v>
      </c>
      <c r="D9" s="97">
        <v>6</v>
      </c>
      <c r="E9" s="132"/>
      <c r="F9" s="132">
        <f>Tabela160[[#This Row],[Ilość]]*Tabela160[[#This Row],[C.j. netto]]</f>
        <v>0</v>
      </c>
      <c r="G9" s="141"/>
      <c r="H9" s="36"/>
      <c r="I9" s="142">
        <f>Tabela160[[#This Row],[C.j. brutto]]*Tabela160[[#This Row],[Ilość]]</f>
        <v>0</v>
      </c>
      <c r="J9" s="35"/>
      <c r="K9" s="35"/>
      <c r="L9" s="37"/>
    </row>
    <row r="10" spans="1:13">
      <c r="A10" s="41" t="s">
        <v>5</v>
      </c>
      <c r="B10" s="42" t="s">
        <v>316</v>
      </c>
      <c r="C10" s="138" t="s">
        <v>16</v>
      </c>
      <c r="D10" s="97">
        <v>12</v>
      </c>
      <c r="E10" s="132"/>
      <c r="F10" s="132">
        <f>Tabela160[[#This Row],[Ilość]]*Tabela160[[#This Row],[C.j. netto]]</f>
        <v>0</v>
      </c>
      <c r="G10" s="141"/>
      <c r="H10" s="36"/>
      <c r="I10" s="142">
        <f>Tabela160[[#This Row],[C.j. brutto]]*Tabela160[[#This Row],[Ilość]]</f>
        <v>0</v>
      </c>
      <c r="J10" s="35"/>
      <c r="K10" s="35"/>
      <c r="L10" s="37"/>
    </row>
    <row r="11" spans="1:13">
      <c r="A11" s="41" t="s">
        <v>6</v>
      </c>
      <c r="B11" s="42" t="s">
        <v>315</v>
      </c>
      <c r="C11" s="138" t="s">
        <v>16</v>
      </c>
      <c r="D11" s="97">
        <v>6</v>
      </c>
      <c r="E11" s="132"/>
      <c r="F11" s="132">
        <f>Tabela160[[#This Row],[Ilość]]*Tabela160[[#This Row],[C.j. netto]]</f>
        <v>0</v>
      </c>
      <c r="G11" s="141"/>
      <c r="H11" s="36"/>
      <c r="I11" s="142">
        <f>Tabela160[[#This Row],[C.j. brutto]]*Tabela160[[#This Row],[Ilość]]</f>
        <v>0</v>
      </c>
      <c r="J11" s="35"/>
      <c r="K11" s="35"/>
      <c r="L11" s="37"/>
    </row>
    <row r="12" spans="1:13">
      <c r="A12" s="13" t="s">
        <v>67</v>
      </c>
      <c r="B12" s="14"/>
      <c r="C12" s="26"/>
      <c r="D12" s="26"/>
      <c r="E12" s="15"/>
      <c r="F12" s="29">
        <f>SUBTOTAL(109,Tabela160[Wartość netto])</f>
        <v>0</v>
      </c>
      <c r="G12" s="15"/>
      <c r="H12" s="26"/>
      <c r="I12" s="15"/>
      <c r="J12" s="15"/>
      <c r="K12" s="15"/>
      <c r="L12" s="16"/>
    </row>
    <row r="13" spans="1:13">
      <c r="A13" s="27"/>
      <c r="E13"/>
      <c r="F13" s="28"/>
      <c r="H13" s="24"/>
    </row>
    <row r="14" spans="1:13" ht="43.5">
      <c r="A14" s="140" t="s">
        <v>297</v>
      </c>
      <c r="B14" s="6" t="s">
        <v>317</v>
      </c>
      <c r="E14"/>
      <c r="F14" s="28"/>
      <c r="H14" s="24"/>
    </row>
    <row r="15" spans="1:13">
      <c r="A15" s="27"/>
      <c r="E15"/>
      <c r="F15" s="28"/>
      <c r="H15" s="24"/>
    </row>
    <row r="16" spans="1:13" ht="30">
      <c r="A16" s="10" t="s">
        <v>64</v>
      </c>
      <c r="B16" s="5"/>
      <c r="G16" s="28"/>
    </row>
    <row r="17" spans="1:12" ht="15">
      <c r="A17" s="11" t="s">
        <v>65</v>
      </c>
      <c r="B17" s="5"/>
      <c r="L17" s="17"/>
    </row>
    <row r="18" spans="1:12" ht="15">
      <c r="A18" s="11" t="s">
        <v>66</v>
      </c>
      <c r="B18" s="5"/>
      <c r="H18" s="143"/>
      <c r="L18" s="30" t="s">
        <v>68</v>
      </c>
    </row>
    <row r="19" spans="1:12">
      <c r="H19" s="143"/>
    </row>
    <row r="20" spans="1:12">
      <c r="H20" s="143"/>
    </row>
    <row r="21" spans="1:12">
      <c r="E21"/>
      <c r="F21"/>
    </row>
    <row r="22" spans="1:12">
      <c r="E22"/>
      <c r="F22"/>
    </row>
    <row r="23" spans="1:12">
      <c r="E23"/>
      <c r="F23"/>
    </row>
    <row r="24" spans="1:12">
      <c r="E24"/>
      <c r="F24"/>
    </row>
    <row r="28" spans="1:12" ht="18" customHeight="1"/>
    <row r="29" spans="1:12" ht="15.75" customHeight="1"/>
    <row r="30" spans="1:12" ht="17.25" customHeight="1"/>
    <row r="31" spans="1:12" ht="19.5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A19D-E7C2-4C83-B432-75B95C8730E7}">
  <sheetPr>
    <pageSetUpPr fitToPage="1"/>
  </sheetPr>
  <dimension ref="A1:M59"/>
  <sheetViews>
    <sheetView workbookViewId="0">
      <selection activeCell="E9" sqref="E9:E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23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1" t="s">
        <v>4</v>
      </c>
      <c r="B9" s="32" t="s">
        <v>100</v>
      </c>
      <c r="C9" s="33" t="s">
        <v>28</v>
      </c>
      <c r="D9" s="54">
        <v>200</v>
      </c>
      <c r="E9" s="34"/>
      <c r="F9" s="34">
        <f>Tabela89[[#This Row],[Ilość]]*Tabela89[[#This Row],[C.j. netto]]</f>
        <v>0</v>
      </c>
      <c r="G9" s="35"/>
      <c r="H9" s="36"/>
      <c r="I9" s="35"/>
      <c r="J9" s="35"/>
      <c r="K9" s="35"/>
      <c r="L9" s="37"/>
    </row>
    <row r="10" spans="1:13">
      <c r="A10" s="31" t="s">
        <v>5</v>
      </c>
      <c r="B10" s="32" t="s">
        <v>101</v>
      </c>
      <c r="C10" s="33" t="s">
        <v>28</v>
      </c>
      <c r="D10" s="55">
        <v>400</v>
      </c>
      <c r="E10" s="34"/>
      <c r="F10" s="34">
        <f>Tabela89[[#This Row],[Ilość]]*Tabela89[[#This Row],[C.j. netto]]</f>
        <v>0</v>
      </c>
      <c r="G10" s="35"/>
      <c r="H10" s="36"/>
      <c r="I10" s="35"/>
      <c r="J10" s="35"/>
      <c r="K10" s="35"/>
      <c r="L10" s="37"/>
    </row>
    <row r="11" spans="1:13">
      <c r="A11" s="31" t="s">
        <v>6</v>
      </c>
      <c r="B11" s="32" t="s">
        <v>102</v>
      </c>
      <c r="C11" s="33" t="s">
        <v>28</v>
      </c>
      <c r="D11" s="54">
        <v>900</v>
      </c>
      <c r="E11" s="34"/>
      <c r="F11" s="34">
        <f>Tabela89[[#This Row],[Ilość]]*Tabela89[[#This Row],[C.j. netto]]</f>
        <v>0</v>
      </c>
      <c r="G11" s="35"/>
      <c r="H11" s="36"/>
      <c r="I11" s="56"/>
      <c r="J11" s="35"/>
      <c r="K11" s="35"/>
      <c r="L11" s="37"/>
    </row>
    <row r="12" spans="1:13">
      <c r="A12" s="31" t="s">
        <v>26</v>
      </c>
      <c r="B12" s="32" t="s">
        <v>103</v>
      </c>
      <c r="C12" s="33" t="s">
        <v>28</v>
      </c>
      <c r="D12" s="54">
        <v>1900</v>
      </c>
      <c r="E12" s="34"/>
      <c r="F12" s="34">
        <f>Tabela89[[#This Row],[Ilość]]*Tabela89[[#This Row],[C.j. netto]]</f>
        <v>0</v>
      </c>
      <c r="G12" s="35"/>
      <c r="H12" s="36"/>
      <c r="I12" s="56"/>
      <c r="J12" s="35"/>
      <c r="K12" s="35"/>
      <c r="L12" s="37"/>
    </row>
    <row r="13" spans="1:13">
      <c r="A13" s="31" t="s">
        <v>27</v>
      </c>
      <c r="B13" s="32" t="s">
        <v>268</v>
      </c>
      <c r="C13" s="33" t="s">
        <v>28</v>
      </c>
      <c r="D13" s="54">
        <v>2000</v>
      </c>
      <c r="E13" s="34"/>
      <c r="F13" s="34">
        <f>Tabela89[[#This Row],[Ilość]]*Tabela89[[#This Row],[C.j. netto]]</f>
        <v>0</v>
      </c>
      <c r="G13" s="35"/>
      <c r="H13" s="36"/>
      <c r="I13" s="56"/>
      <c r="J13" s="35"/>
      <c r="K13" s="35"/>
      <c r="L13" s="37"/>
    </row>
    <row r="14" spans="1:13">
      <c r="A14" s="13" t="s">
        <v>67</v>
      </c>
      <c r="B14" s="14"/>
      <c r="C14" s="26"/>
      <c r="D14" s="26"/>
      <c r="E14" s="15"/>
      <c r="F14" s="29">
        <f>SUBTOTAL(109,Tabela89[Wartość netto])</f>
        <v>0</v>
      </c>
      <c r="G14" s="15"/>
      <c r="H14" s="26"/>
      <c r="I14" s="15"/>
      <c r="J14" s="15"/>
      <c r="K14" s="15"/>
      <c r="L14" s="16"/>
    </row>
    <row r="17" spans="1:12" ht="30">
      <c r="A17" s="10" t="s">
        <v>64</v>
      </c>
      <c r="B17" s="5"/>
    </row>
    <row r="18" spans="1:12" ht="15">
      <c r="A18" s="11" t="s">
        <v>65</v>
      </c>
      <c r="B18" s="5"/>
      <c r="L18" s="17"/>
    </row>
    <row r="19" spans="1:12" ht="15">
      <c r="A19" s="11" t="s">
        <v>66</v>
      </c>
      <c r="B19" s="5"/>
      <c r="L19" s="30" t="s">
        <v>68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F842-46DD-4846-9A6A-AEE5134BEA7E}">
  <sheetPr>
    <pageSetUpPr fitToPage="1"/>
  </sheetPr>
  <dimension ref="A1:M30"/>
  <sheetViews>
    <sheetView workbookViewId="0">
      <selection activeCell="E10" sqref="E10"/>
    </sheetView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394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42" t="s">
        <v>318</v>
      </c>
      <c r="C9" s="138" t="s">
        <v>16</v>
      </c>
      <c r="D9" s="97">
        <v>24</v>
      </c>
      <c r="E9" s="132"/>
      <c r="F9" s="132">
        <f>Tabela161[[#This Row],[Ilość]]*Tabela161[[#This Row],[C.j. netto]]</f>
        <v>0</v>
      </c>
      <c r="G9" s="141"/>
      <c r="H9" s="36"/>
      <c r="I9" s="142">
        <f>Tabela161[[#This Row],[C.j. brutto]]*Tabela161[[#This Row],[Ilość]]</f>
        <v>0</v>
      </c>
      <c r="J9" s="35"/>
      <c r="K9" s="35"/>
      <c r="L9" s="37"/>
    </row>
    <row r="10" spans="1:13">
      <c r="A10" s="41" t="s">
        <v>5</v>
      </c>
      <c r="B10" s="42" t="s">
        <v>319</v>
      </c>
      <c r="C10" s="138" t="s">
        <v>16</v>
      </c>
      <c r="D10" s="97">
        <v>12</v>
      </c>
      <c r="E10" s="132"/>
      <c r="F10" s="132">
        <f>Tabela161[[#This Row],[Ilość]]*Tabela161[[#This Row],[C.j. netto]]</f>
        <v>0</v>
      </c>
      <c r="G10" s="141"/>
      <c r="H10" s="36"/>
      <c r="I10" s="142">
        <f>Tabela161[[#This Row],[C.j. brutto]]*Tabela161[[#This Row],[Ilość]]</f>
        <v>0</v>
      </c>
      <c r="J10" s="35"/>
      <c r="K10" s="35"/>
      <c r="L10" s="37"/>
    </row>
    <row r="11" spans="1:13">
      <c r="A11" s="13" t="s">
        <v>67</v>
      </c>
      <c r="B11" s="14"/>
      <c r="C11" s="26"/>
      <c r="D11" s="26"/>
      <c r="E11" s="15"/>
      <c r="F11" s="29">
        <f>SUBTOTAL(109,Tabela161[Wartość netto])</f>
        <v>0</v>
      </c>
      <c r="G11" s="15"/>
      <c r="H11" s="26"/>
      <c r="I11" s="15"/>
      <c r="J11" s="15"/>
      <c r="K11" s="15"/>
      <c r="L11" s="16"/>
    </row>
    <row r="12" spans="1:13">
      <c r="A12" s="27"/>
      <c r="E12"/>
      <c r="F12" s="28"/>
      <c r="H12" s="24"/>
    </row>
    <row r="13" spans="1:13" ht="28.5">
      <c r="A13" s="140" t="s">
        <v>297</v>
      </c>
      <c r="B13" s="6" t="s">
        <v>298</v>
      </c>
      <c r="E13"/>
      <c r="F13" s="28"/>
      <c r="H13" s="24"/>
    </row>
    <row r="14" spans="1:13">
      <c r="A14" s="27"/>
      <c r="E14"/>
      <c r="F14" s="28"/>
      <c r="H14" s="24"/>
    </row>
    <row r="15" spans="1:13" ht="30">
      <c r="A15" s="10" t="s">
        <v>64</v>
      </c>
      <c r="B15" s="5"/>
      <c r="G15" s="28"/>
    </row>
    <row r="16" spans="1:13" ht="15">
      <c r="A16" s="11" t="s">
        <v>65</v>
      </c>
      <c r="B16" s="5"/>
      <c r="L16" s="17"/>
    </row>
    <row r="17" spans="1:12" ht="15">
      <c r="A17" s="11" t="s">
        <v>66</v>
      </c>
      <c r="B17" s="5"/>
      <c r="H17" s="143"/>
      <c r="L17" s="30" t="s">
        <v>68</v>
      </c>
    </row>
    <row r="18" spans="1:12">
      <c r="H18" s="143"/>
    </row>
    <row r="19" spans="1:12">
      <c r="H19" s="143"/>
    </row>
    <row r="20" spans="1:12">
      <c r="E20"/>
      <c r="F20"/>
    </row>
    <row r="21" spans="1:12">
      <c r="E21"/>
      <c r="F21"/>
    </row>
    <row r="22" spans="1:12">
      <c r="E22"/>
      <c r="F22"/>
    </row>
    <row r="23" spans="1:12">
      <c r="E23"/>
      <c r="F23"/>
    </row>
    <row r="27" spans="1:12" ht="18" customHeight="1"/>
    <row r="28" spans="1:12" ht="15.75" customHeight="1"/>
    <row r="29" spans="1:12" ht="17.25" customHeight="1"/>
    <row r="30" spans="1:12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30A7-0F58-4085-B855-F357F7C195D1}">
  <sheetPr>
    <pageSetUpPr fitToPage="1"/>
  </sheetPr>
  <dimension ref="A1:M29"/>
  <sheetViews>
    <sheetView workbookViewId="0">
      <selection activeCell="F17" sqref="F17"/>
    </sheetView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395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1" t="s">
        <v>4</v>
      </c>
      <c r="B9" s="175" t="s">
        <v>88</v>
      </c>
      <c r="C9" s="176" t="s">
        <v>59</v>
      </c>
      <c r="D9" s="177">
        <v>50</v>
      </c>
      <c r="E9" s="178"/>
      <c r="F9" s="132">
        <f>Tabela162[[#This Row],[Ilość]]*Tabela162[[#This Row],[C.j. netto]]</f>
        <v>0</v>
      </c>
      <c r="G9" s="141"/>
      <c r="H9" s="36"/>
      <c r="I9" s="142">
        <f>Tabela162[[#This Row],[C.j. brutto]]*Tabela162[[#This Row],[Ilość]]</f>
        <v>0</v>
      </c>
      <c r="J9" s="35"/>
      <c r="K9" s="35"/>
      <c r="L9" s="37"/>
    </row>
    <row r="10" spans="1:13">
      <c r="A10" s="13" t="s">
        <v>67</v>
      </c>
      <c r="B10" s="14"/>
      <c r="C10" s="26"/>
      <c r="D10" s="26"/>
      <c r="E10" s="15"/>
      <c r="F10" s="29">
        <f>SUBTOTAL(109,Tabela162[Wartość netto])</f>
        <v>0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40" t="s">
        <v>297</v>
      </c>
      <c r="B12" s="6" t="s">
        <v>298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64</v>
      </c>
      <c r="B14" s="5"/>
      <c r="G14" s="28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H16" s="143"/>
      <c r="L16" s="30" t="s">
        <v>68</v>
      </c>
    </row>
    <row r="17" spans="5:8">
      <c r="H17" s="143"/>
    </row>
    <row r="18" spans="5:8">
      <c r="H18" s="143"/>
    </row>
    <row r="19" spans="5:8">
      <c r="E19"/>
      <c r="F19"/>
    </row>
    <row r="20" spans="5:8">
      <c r="E20"/>
      <c r="F20"/>
    </row>
    <row r="21" spans="5:8">
      <c r="E21"/>
      <c r="F21"/>
    </row>
    <row r="22" spans="5:8">
      <c r="E22"/>
      <c r="F22"/>
    </row>
    <row r="26" spans="5:8" ht="18" customHeight="1"/>
    <row r="27" spans="5:8" ht="15.75" customHeight="1"/>
    <row r="28" spans="5:8" ht="17.25" customHeight="1"/>
    <row r="29" spans="5:8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663C-3012-4CD7-B8C1-528016DEA27E}">
  <sheetPr>
    <pageSetUpPr fitToPage="1"/>
  </sheetPr>
  <dimension ref="A1:M60"/>
  <sheetViews>
    <sheetView workbookViewId="0">
      <selection activeCell="F9" sqref="F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24</v>
      </c>
      <c r="B1" s="49"/>
    </row>
    <row r="3" spans="1:13" ht="39.950000000000003" customHeight="1">
      <c r="A3" s="8" t="s">
        <v>61</v>
      </c>
      <c r="B3" s="179"/>
      <c r="C3" s="179"/>
      <c r="D3" s="179"/>
      <c r="E3" s="179"/>
    </row>
    <row r="4" spans="1:13" ht="39.950000000000003" customHeight="1">
      <c r="A4" s="8" t="s">
        <v>62</v>
      </c>
      <c r="B4" s="179"/>
      <c r="C4" s="179"/>
      <c r="D4" s="179"/>
      <c r="E4" s="179"/>
    </row>
    <row r="5" spans="1:13" ht="39.950000000000003" customHeight="1">
      <c r="A5" s="8" t="s">
        <v>63</v>
      </c>
      <c r="B5" s="179"/>
      <c r="C5" s="179"/>
      <c r="D5" s="179"/>
      <c r="E5" s="179"/>
    </row>
    <row r="8" spans="1:13">
      <c r="A8" s="69" t="s">
        <v>0</v>
      </c>
      <c r="B8" s="70" t="s">
        <v>15</v>
      </c>
      <c r="C8" s="70" t="s">
        <v>1</v>
      </c>
      <c r="D8" s="71" t="s">
        <v>2</v>
      </c>
      <c r="E8" s="72" t="s">
        <v>9</v>
      </c>
      <c r="F8" s="72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9" t="s">
        <v>4</v>
      </c>
      <c r="B9" s="78" t="s">
        <v>104</v>
      </c>
      <c r="C9" s="77" t="s">
        <v>28</v>
      </c>
      <c r="D9" s="79">
        <v>40</v>
      </c>
      <c r="E9" s="80"/>
      <c r="F9" s="80"/>
      <c r="G9" s="68"/>
      <c r="H9" s="36"/>
      <c r="I9" s="35"/>
      <c r="J9" s="35"/>
      <c r="K9" s="35"/>
      <c r="L9" s="37"/>
    </row>
    <row r="10" spans="1:13">
      <c r="A10" s="73"/>
      <c r="B10" s="74"/>
      <c r="C10" s="75"/>
      <c r="D10" s="75"/>
      <c r="E10" s="82"/>
      <c r="F10" s="76">
        <f>SUBTOTAL(109,Tabela90[Wartość netto])</f>
        <v>0</v>
      </c>
      <c r="G10" s="15"/>
      <c r="H10" s="26"/>
      <c r="I10" s="15"/>
      <c r="J10" s="15"/>
      <c r="K10" s="15"/>
      <c r="L10" s="16"/>
    </row>
    <row r="12" spans="1:13" ht="28.5">
      <c r="A12" s="140" t="s">
        <v>297</v>
      </c>
      <c r="B12" s="6" t="s">
        <v>310</v>
      </c>
    </row>
    <row r="14" spans="1:13" ht="30">
      <c r="A14" s="10" t="s">
        <v>64</v>
      </c>
      <c r="B14" s="5"/>
    </row>
    <row r="15" spans="1:13" ht="15">
      <c r="A15" s="11" t="s">
        <v>65</v>
      </c>
      <c r="B15" s="5"/>
      <c r="L15" s="17"/>
    </row>
    <row r="16" spans="1:13" ht="15">
      <c r="A16" s="11" t="s">
        <v>66</v>
      </c>
      <c r="B16" s="5"/>
      <c r="L16" s="30" t="s">
        <v>68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K t y W U O Z O 6 i l A A A A 9 g A A A B I A H A B D b 2 5 m a W c v U G F j a 2 F n Z S 5 4 b W w g o h g A K K A U A A A A A A A A A A A A A A A A A A A A A A A A A A A A h Y + x D o I w G I R f h X S n L W C i k p 8 y u E J C Y m J c m 1 K h E Q q h x f J u D j 6 S r y B G U T f H u / s u u b t f b 5 B O b e N d 5 G B U p x M U Y I o 8 q U V X K l 0 l a L Q n f 4 N S B g U X Z 1 5 J b 4 a 1 i S e j E l R b 2 8 e E O O e w i 3 A 3 V C S k N C D H P N u L W r b c V 9 p Y r o V E n 1 b 5 v 4 U Y H F 5 j W I i D a I W D 9 R Z T I I s J u d J f I J z 3 P t M f E 3 Z j Y 8 d B s r 7 x i w z I I o G 8 P 7 A H U E s D B B Q A A g A I A L i r c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q 3 J Z K I p H u A 4 A A A A R A A A A E w A c A E Z v c m 1 1 b G F z L 1 N l Y 3 R p b 2 4 x L m 0 g o h g A K K A U A A A A A A A A A A A A A A A A A A A A A A A A A A A A K 0 5 N L s n M z 1 M I h t C G 1 g B Q S w E C L Q A U A A I A C A C 4 q 3 J Z Q 5 k 7 q K U A A A D 2 A A A A E g A A A A A A A A A A A A A A A A A A A A A A Q 2 9 u Z m l n L 1 B h Y 2 t h Z 2 U u e G 1 s U E s B A i 0 A F A A C A A g A u K t y W Q / K 6 a u k A A A A 6 Q A A A B M A A A A A A A A A A A A A A A A A 8 Q A A A F t D b 2 5 0 Z W 5 0 X 1 R 5 c G V z X S 5 4 b W x Q S w E C L Q A U A A I A C A C 4 q 3 J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G d t a 9 2 m c U y 1 r O z 1 8 c q H W w A A A A A C A A A A A A A Q Z g A A A A E A A C A A A A C 1 r u a t 6 x Y 9 a Q m t U A S D K l V c K + 2 w M q X n z Q i n 3 Z M D i v w Q e g A A A A A O g A A A A A I A A C A A A A C p R t x s G 4 6 y L 0 k L K x F Q g X / 3 V H a 7 L E J p k v C X x s k e n 3 U 3 C V A A A A D 9 Y 6 6 B p I s 3 c V x z V 1 B a m v g s p c W m 3 q V 7 a + l d S t z X r y 1 v o T Q D r s w x U S D h X 1 d h M M c a m S P w 8 c b y 0 + v n / D N n J y k Y E m V c r 4 D a m p k 6 O m 7 V n z W d b 2 7 q U U A A A A A 3 f e 2 I 3 + U A m Y 7 M k U u h l a j / S M C E f n s x C n j 1 U b R R m m 7 W j j Y G d T S r o s U Q 8 R 1 c w l j M J w V o B W m U H 5 U K L N 2 y B / o M E A r X < / D a t a M a s h u p > 
</file>

<file path=customXml/itemProps1.xml><?xml version="1.0" encoding="utf-8"?>
<ds:datastoreItem xmlns:ds="http://schemas.openxmlformats.org/officeDocument/2006/customXml" ds:itemID="{B908FCFD-A8B2-4DD8-8D8C-0F721E29E0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81</vt:i4>
      </vt:variant>
      <vt:variant>
        <vt:lpstr>Nazwane zakresy</vt:lpstr>
      </vt:variant>
      <vt:variant>
        <vt:i4>81</vt:i4>
      </vt:variant>
    </vt:vector>
  </HeadingPairs>
  <TitlesOfParts>
    <vt:vector size="162" baseType="lpstr">
      <vt:lpstr>Z1</vt:lpstr>
      <vt:lpstr>Z2</vt:lpstr>
      <vt:lpstr>Z3</vt:lpstr>
      <vt:lpstr>Z4</vt:lpstr>
      <vt:lpstr>Z5</vt:lpstr>
      <vt:lpstr>Z6</vt:lpstr>
      <vt:lpstr>Z7</vt:lpstr>
      <vt:lpstr>Z8</vt:lpstr>
      <vt:lpstr>Z9</vt:lpstr>
      <vt:lpstr>Z10</vt:lpstr>
      <vt:lpstr>Z11</vt:lpstr>
      <vt:lpstr>Z12</vt:lpstr>
      <vt:lpstr>Z13</vt:lpstr>
      <vt:lpstr>Z14</vt:lpstr>
      <vt:lpstr>Z15</vt:lpstr>
      <vt:lpstr>Z16</vt:lpstr>
      <vt:lpstr>Z17</vt:lpstr>
      <vt:lpstr>Z18</vt:lpstr>
      <vt:lpstr>Z19</vt:lpstr>
      <vt:lpstr>Z20</vt:lpstr>
      <vt:lpstr>Z21</vt:lpstr>
      <vt:lpstr>Z22</vt:lpstr>
      <vt:lpstr>Z23</vt:lpstr>
      <vt:lpstr>Z24</vt:lpstr>
      <vt:lpstr>Z25</vt:lpstr>
      <vt:lpstr>Z26</vt:lpstr>
      <vt:lpstr>Z27</vt:lpstr>
      <vt:lpstr>Z28</vt:lpstr>
      <vt:lpstr>Z29</vt:lpstr>
      <vt:lpstr>Z30</vt:lpstr>
      <vt:lpstr>Z31</vt:lpstr>
      <vt:lpstr>Z32</vt:lpstr>
      <vt:lpstr>Z33</vt:lpstr>
      <vt:lpstr>Z34</vt:lpstr>
      <vt:lpstr>Z35</vt:lpstr>
      <vt:lpstr>Z36</vt:lpstr>
      <vt:lpstr>Z37</vt:lpstr>
      <vt:lpstr>Z38</vt:lpstr>
      <vt:lpstr>Z39</vt:lpstr>
      <vt:lpstr>Z40</vt:lpstr>
      <vt:lpstr>Z41</vt:lpstr>
      <vt:lpstr>Z42</vt:lpstr>
      <vt:lpstr>Z43</vt:lpstr>
      <vt:lpstr>Z44</vt:lpstr>
      <vt:lpstr>Z45</vt:lpstr>
      <vt:lpstr>Z46</vt:lpstr>
      <vt:lpstr>Z47</vt:lpstr>
      <vt:lpstr>Z48</vt:lpstr>
      <vt:lpstr>Z49</vt:lpstr>
      <vt:lpstr>Z50</vt:lpstr>
      <vt:lpstr>Z51</vt:lpstr>
      <vt:lpstr>Z52</vt:lpstr>
      <vt:lpstr>Z53</vt:lpstr>
      <vt:lpstr>Z54</vt:lpstr>
      <vt:lpstr>Z55</vt:lpstr>
      <vt:lpstr>Z56</vt:lpstr>
      <vt:lpstr>Z57</vt:lpstr>
      <vt:lpstr>Z58</vt:lpstr>
      <vt:lpstr>Z59</vt:lpstr>
      <vt:lpstr>Z60</vt:lpstr>
      <vt:lpstr>Z61</vt:lpstr>
      <vt:lpstr>Z62</vt:lpstr>
      <vt:lpstr>Z63</vt:lpstr>
      <vt:lpstr>Z64</vt:lpstr>
      <vt:lpstr>Z65</vt:lpstr>
      <vt:lpstr>Z66</vt:lpstr>
      <vt:lpstr>Z67</vt:lpstr>
      <vt:lpstr>Z68</vt:lpstr>
      <vt:lpstr>Z69</vt:lpstr>
      <vt:lpstr>Z70</vt:lpstr>
      <vt:lpstr>Z71</vt:lpstr>
      <vt:lpstr>Z72</vt:lpstr>
      <vt:lpstr>Z73</vt:lpstr>
      <vt:lpstr>Z74</vt:lpstr>
      <vt:lpstr>Z75</vt:lpstr>
      <vt:lpstr>Z76</vt:lpstr>
      <vt:lpstr>Z77</vt:lpstr>
      <vt:lpstr>Z78</vt:lpstr>
      <vt:lpstr>Z79</vt:lpstr>
      <vt:lpstr>Z80</vt:lpstr>
      <vt:lpstr>Z81</vt:lpstr>
      <vt:lpstr>'Z1'!Obszar_wydruku</vt:lpstr>
      <vt:lpstr>'Z10'!Obszar_wydruku</vt:lpstr>
      <vt:lpstr>'Z11'!Obszar_wydruku</vt:lpstr>
      <vt:lpstr>'Z12'!Obszar_wydruku</vt:lpstr>
      <vt:lpstr>'Z13'!Obszar_wydruku</vt:lpstr>
      <vt:lpstr>'Z14'!Obszar_wydruku</vt:lpstr>
      <vt:lpstr>'Z15'!Obszar_wydruku</vt:lpstr>
      <vt:lpstr>'Z16'!Obszar_wydruku</vt:lpstr>
      <vt:lpstr>'Z17'!Obszar_wydruku</vt:lpstr>
      <vt:lpstr>'Z18'!Obszar_wydruku</vt:lpstr>
      <vt:lpstr>'Z19'!Obszar_wydruku</vt:lpstr>
      <vt:lpstr>'Z2'!Obszar_wydruku</vt:lpstr>
      <vt:lpstr>'Z20'!Obszar_wydruku</vt:lpstr>
      <vt:lpstr>'Z21'!Obszar_wydruku</vt:lpstr>
      <vt:lpstr>'Z22'!Obszar_wydruku</vt:lpstr>
      <vt:lpstr>'Z23'!Obszar_wydruku</vt:lpstr>
      <vt:lpstr>'Z24'!Obszar_wydruku</vt:lpstr>
      <vt:lpstr>'Z25'!Obszar_wydruku</vt:lpstr>
      <vt:lpstr>'Z26'!Obszar_wydruku</vt:lpstr>
      <vt:lpstr>'Z27'!Obszar_wydruku</vt:lpstr>
      <vt:lpstr>'Z28'!Obszar_wydruku</vt:lpstr>
      <vt:lpstr>'Z29'!Obszar_wydruku</vt:lpstr>
      <vt:lpstr>'Z3'!Obszar_wydruku</vt:lpstr>
      <vt:lpstr>'Z30'!Obszar_wydruku</vt:lpstr>
      <vt:lpstr>'Z31'!Obszar_wydruku</vt:lpstr>
      <vt:lpstr>'Z32'!Obszar_wydruku</vt:lpstr>
      <vt:lpstr>'Z33'!Obszar_wydruku</vt:lpstr>
      <vt:lpstr>'Z34'!Obszar_wydruku</vt:lpstr>
      <vt:lpstr>'Z35'!Obszar_wydruku</vt:lpstr>
      <vt:lpstr>'Z36'!Obszar_wydruku</vt:lpstr>
      <vt:lpstr>'Z37'!Obszar_wydruku</vt:lpstr>
      <vt:lpstr>'Z38'!Obszar_wydruku</vt:lpstr>
      <vt:lpstr>'Z39'!Obszar_wydruku</vt:lpstr>
      <vt:lpstr>'Z4'!Obszar_wydruku</vt:lpstr>
      <vt:lpstr>'Z40'!Obszar_wydruku</vt:lpstr>
      <vt:lpstr>'Z41'!Obszar_wydruku</vt:lpstr>
      <vt:lpstr>'Z42'!Obszar_wydruku</vt:lpstr>
      <vt:lpstr>'Z43'!Obszar_wydruku</vt:lpstr>
      <vt:lpstr>'Z44'!Obszar_wydruku</vt:lpstr>
      <vt:lpstr>'Z45'!Obszar_wydruku</vt:lpstr>
      <vt:lpstr>'Z46'!Obszar_wydruku</vt:lpstr>
      <vt:lpstr>'Z47'!Obszar_wydruku</vt:lpstr>
      <vt:lpstr>'Z48'!Obszar_wydruku</vt:lpstr>
      <vt:lpstr>'Z49'!Obszar_wydruku</vt:lpstr>
      <vt:lpstr>'Z5'!Obszar_wydruku</vt:lpstr>
      <vt:lpstr>'Z50'!Obszar_wydruku</vt:lpstr>
      <vt:lpstr>'Z51'!Obszar_wydruku</vt:lpstr>
      <vt:lpstr>'Z52'!Obszar_wydruku</vt:lpstr>
      <vt:lpstr>'Z53'!Obszar_wydruku</vt:lpstr>
      <vt:lpstr>'Z54'!Obszar_wydruku</vt:lpstr>
      <vt:lpstr>'Z55'!Obszar_wydruku</vt:lpstr>
      <vt:lpstr>'Z56'!Obszar_wydruku</vt:lpstr>
      <vt:lpstr>'Z57'!Obszar_wydruku</vt:lpstr>
      <vt:lpstr>'Z58'!Obszar_wydruku</vt:lpstr>
      <vt:lpstr>'Z59'!Obszar_wydruku</vt:lpstr>
      <vt:lpstr>'Z6'!Obszar_wydruku</vt:lpstr>
      <vt:lpstr>'Z60'!Obszar_wydruku</vt:lpstr>
      <vt:lpstr>'Z61'!Obszar_wydruku</vt:lpstr>
      <vt:lpstr>'Z62'!Obszar_wydruku</vt:lpstr>
      <vt:lpstr>'Z63'!Obszar_wydruku</vt:lpstr>
      <vt:lpstr>'Z64'!Obszar_wydruku</vt:lpstr>
      <vt:lpstr>'Z65'!Obszar_wydruku</vt:lpstr>
      <vt:lpstr>'Z66'!Obszar_wydruku</vt:lpstr>
      <vt:lpstr>'Z67'!Obszar_wydruku</vt:lpstr>
      <vt:lpstr>'Z68'!Obszar_wydruku</vt:lpstr>
      <vt:lpstr>'Z69'!Obszar_wydruku</vt:lpstr>
      <vt:lpstr>'Z7'!Obszar_wydruku</vt:lpstr>
      <vt:lpstr>'Z70'!Obszar_wydruku</vt:lpstr>
      <vt:lpstr>'Z71'!Obszar_wydruku</vt:lpstr>
      <vt:lpstr>'Z72'!Obszar_wydruku</vt:lpstr>
      <vt:lpstr>'Z73'!Obszar_wydruku</vt:lpstr>
      <vt:lpstr>'Z74'!Obszar_wydruku</vt:lpstr>
      <vt:lpstr>'Z75'!Obszar_wydruku</vt:lpstr>
      <vt:lpstr>'Z76'!Obszar_wydruku</vt:lpstr>
      <vt:lpstr>'Z77'!Obszar_wydruku</vt:lpstr>
      <vt:lpstr>'Z78'!Obszar_wydruku</vt:lpstr>
      <vt:lpstr>'Z79'!Obszar_wydruku</vt:lpstr>
      <vt:lpstr>'Z8'!Obszar_wydruku</vt:lpstr>
      <vt:lpstr>'Z80'!Obszar_wydruku</vt:lpstr>
      <vt:lpstr>'Z81'!Obszar_wydruku</vt:lpstr>
      <vt:lpstr>'Z9'!Obszar_wydruku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Bochniarz</dc:creator>
  <cp:lastModifiedBy>Kierownik Zamówień Pub.</cp:lastModifiedBy>
  <cp:lastPrinted>2024-11-20T22:48:32Z</cp:lastPrinted>
  <dcterms:created xsi:type="dcterms:W3CDTF">2024-08-29T08:46:16Z</dcterms:created>
  <dcterms:modified xsi:type="dcterms:W3CDTF">2024-11-27T13:21:54Z</dcterms:modified>
</cp:coreProperties>
</file>